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200" windowHeight="11295" firstSheet="2" activeTab="5"/>
  </bookViews>
  <sheets>
    <sheet name="Svečių aptarnavimo dar" sheetId="1" r:id="rId1"/>
    <sheet name="Technikos priežiūros" sheetId="2" r:id="rId2"/>
    <sheet name="Apdailininko" sheetId="3" r:id="rId3"/>
    <sheet name="Slaugytojo padėjėjas po 12" sheetId="4" r:id="rId4"/>
    <sheet name="Slaugytojo padėjėjas Tęstinis" sheetId="5" r:id="rId5"/>
    <sheet name="Finansinių paslaugų teikėjas" sheetId="6" r:id="rId6"/>
    <sheet name="Virėjo" sheetId="7" r:id="rId7"/>
    <sheet name="Virėjo Tęst" sheetId="8" r:id="rId8"/>
    <sheet name="Dek želd. " sheetId="9" r:id="rId9"/>
    <sheet name="Žemės ūkio " sheetId="10" r:id="rId10"/>
    <sheet name="Lapas2" sheetId="11" r:id="rId11"/>
  </sheets>
  <definedNames>
    <definedName name="_xlnm.Print_Area" localSheetId="4">'Slaugytojo padėjėjas Tęstinis'!$A$1:$X$71</definedName>
    <definedName name="_xlnm.Print_Titles" localSheetId="2">'Apdailininko'!$19:$22</definedName>
    <definedName name="_xlnm.Print_Titles" localSheetId="3">'Slaugytojo padėjėjas po 12'!$19:$22</definedName>
    <definedName name="_xlnm.Print_Titles" localSheetId="4">'Slaugytojo padėjėjas Tęstinis'!$19:$22</definedName>
    <definedName name="_xlnm.Print_Titles" localSheetId="0">'Svečių aptarnavimo dar'!$19:$22</definedName>
    <definedName name="_xlnm.Print_Titles" localSheetId="1">'Technikos priežiūros'!$19:$22</definedName>
    <definedName name="_xlnm.Print_Titles" localSheetId="6">'Virėjo'!$19:$22</definedName>
    <definedName name="_xlnm.Print_Titles" localSheetId="9">'Žemės ūkio '!$19:$22</definedName>
  </definedNames>
  <calcPr fullCalcOnLoad="1"/>
</workbook>
</file>

<file path=xl/sharedStrings.xml><?xml version="1.0" encoding="utf-8"?>
<sst xmlns="http://schemas.openxmlformats.org/spreadsheetml/2006/main" count="1509" uniqueCount="312">
  <si>
    <t>1.</t>
  </si>
  <si>
    <t>1.1</t>
  </si>
  <si>
    <t>1.2</t>
  </si>
  <si>
    <t>Patvirtinta</t>
  </si>
  <si>
    <t>2.</t>
  </si>
  <si>
    <t>3.</t>
  </si>
  <si>
    <t>2.1</t>
  </si>
  <si>
    <t>2.2</t>
  </si>
  <si>
    <t>2.3</t>
  </si>
  <si>
    <t>3.1</t>
  </si>
  <si>
    <t xml:space="preserve">Bazinis išsilavinimas                       </t>
  </si>
  <si>
    <t xml:space="preserve">Praktika </t>
  </si>
  <si>
    <t>Modulių apimtis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</si>
  <si>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</si>
  <si>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</si>
  <si>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</si>
  <si>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</si>
  <si>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</si>
  <si>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</si>
  <si>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</si>
  <si>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</si>
  <si>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Iš viso programos apimtis  </t>
  </si>
  <si>
    <t>3.2</t>
  </si>
  <si>
    <t xml:space="preserve">KITI MODULIAI </t>
  </si>
  <si>
    <t>PASIRENKAMIEJI MODULIAI*</t>
  </si>
  <si>
    <t xml:space="preserve">Kreditais </t>
  </si>
  <si>
    <t xml:space="preserve">Valandomis </t>
  </si>
  <si>
    <t xml:space="preserve">Teorijai </t>
  </si>
  <si>
    <t xml:space="preserve">Praktikai </t>
  </si>
  <si>
    <t>Įvadas į darbo rinką**</t>
  </si>
  <si>
    <t xml:space="preserve">Programos pavadinimas </t>
  </si>
  <si>
    <t xml:space="preserve">Suteikiama kvalifikacija </t>
  </si>
  <si>
    <t xml:space="preserve">Programos apimtis kreditais </t>
  </si>
  <si>
    <t xml:space="preserve">Programos  trukmė                         </t>
  </si>
  <si>
    <t xml:space="preserve">IV </t>
  </si>
  <si>
    <t xml:space="preserve">Vidurinis </t>
  </si>
  <si>
    <t xml:space="preserve">Įgyvendinimo metai </t>
  </si>
  <si>
    <t xml:space="preserve">I pusmetis </t>
  </si>
  <si>
    <t xml:space="preserve">II pusmetis </t>
  </si>
  <si>
    <t xml:space="preserve">Teorija </t>
  </si>
  <si>
    <t xml:space="preserve">Iš viso </t>
  </si>
  <si>
    <t>Lietuvos kvalifikacijų lygis</t>
  </si>
  <si>
    <t xml:space="preserve">Viso : </t>
  </si>
  <si>
    <t>Europos mokymosi visą gyvenimą kvalif.  lygis</t>
  </si>
  <si>
    <t xml:space="preserve">Viso kontaktinės*** </t>
  </si>
  <si>
    <t>Vertinimo</t>
  </si>
  <si>
    <t>Savarankiško mok.</t>
  </si>
  <si>
    <t xml:space="preserve">Konsultacijų </t>
  </si>
  <si>
    <t xml:space="preserve">Kontaktinės          ( pamokos) </t>
  </si>
  <si>
    <t xml:space="preserve">Eil. Nr. </t>
  </si>
  <si>
    <t>Moduliai</t>
  </si>
  <si>
    <t xml:space="preserve">Kontaktinės valandos ( kontaktinės , konsultacijų ir vertinimo valandos kartu)      2017-2018 m.m. </t>
  </si>
  <si>
    <t xml:space="preserve">Kontaktinės valandos ( kontaktinės , konsultacijų ir vertinimo valandos kartu)                                2016-2017 m.m. </t>
  </si>
  <si>
    <t>PRIVALOMIEJI MODULIAI</t>
  </si>
  <si>
    <t xml:space="preserve">** Valandos skirtos mokinio savarankiškam praktiniam mokymuisi įmonėje. Mokytojui apmokama už mokinio praktinio mokymosi įmonėje priežiūrą pagal </t>
  </si>
  <si>
    <t xml:space="preserve"> ŠMM nustatytą tvarką.</t>
  </si>
  <si>
    <t xml:space="preserve">***Į kontaktines valandas įeina konsultacijų ir vertinimo valandos </t>
  </si>
  <si>
    <t>Informacinės komunikacinės technologijos</t>
  </si>
  <si>
    <t>Profesinės užsienio kalbos pagrindai</t>
  </si>
  <si>
    <t>1.11</t>
  </si>
  <si>
    <t>1.12</t>
  </si>
  <si>
    <t>Fizinio aktyvumo reguliavimas</t>
  </si>
  <si>
    <t xml:space="preserve">                                     ZARASŲ ŽEMĖS ŪKIO MOKYKLA</t>
  </si>
  <si>
    <t xml:space="preserve">1 metai </t>
  </si>
  <si>
    <t xml:space="preserve">Zarasų žemės ūkio </t>
  </si>
  <si>
    <t>mokyklos direktoriaus</t>
  </si>
  <si>
    <t xml:space="preserve">                            LIETUVOS RESPUBLIKOS ŠVIETIMO IR MOKSLO MINISTERIJA</t>
  </si>
  <si>
    <t xml:space="preserve">2 metai </t>
  </si>
  <si>
    <t>Saugus elgesys ekstremaliose situacijose</t>
  </si>
  <si>
    <t>Zarasų žemės ūkio</t>
  </si>
  <si>
    <t>Dekoratyvinio želdinimo ir aplinkos tvarkymo verslo dabuotojas</t>
  </si>
  <si>
    <t>Įvadas į Dekoratyvinio želdinimmo ir aplinkos tvarkymo verslo darbuotojo profesiją</t>
  </si>
  <si>
    <t>Dekotatyvinių augalų dauginimas, auginimas</t>
  </si>
  <si>
    <t>Dekotatyvinių augalų formavimas</t>
  </si>
  <si>
    <t>Teritorijos paruošimas želdynų įrengimui</t>
  </si>
  <si>
    <t>Mažosios architektūros įrengimas ir priežiūra</t>
  </si>
  <si>
    <t>Želdynų įrengimo ir priežiūros darbų mechanizavimas</t>
  </si>
  <si>
    <t>Sodo įveisimas</t>
  </si>
  <si>
    <t>Verslo plano rengimas</t>
  </si>
  <si>
    <t>Netradicinių sodo kultūrų auginimas</t>
  </si>
  <si>
    <r>
      <t>* M</t>
    </r>
    <r>
      <rPr>
        <i/>
        <sz val="11"/>
        <rFont val="Times New Roman"/>
        <family val="1"/>
      </rPr>
      <t xml:space="preserve">okinys pasirenka modulius iš </t>
    </r>
    <r>
      <rPr>
        <i/>
        <sz val="11"/>
        <color indexed="8"/>
        <rFont val="Times New Roman"/>
        <family val="1"/>
      </rPr>
      <t xml:space="preserve">pasirenkamųjų profesinio mokymo </t>
    </r>
    <r>
      <rPr>
        <i/>
        <sz val="11"/>
        <rFont val="Times New Roman"/>
        <family val="1"/>
      </rPr>
      <t xml:space="preserve">modulių sąrašo, kurių bendra apimtis turi sudaryti 14 kreditų. </t>
    </r>
  </si>
  <si>
    <t>TR1 kategorijos traktorių vairavimas</t>
  </si>
  <si>
    <t>Baigiamasis modulis. Įvadas į darbo rinką**</t>
  </si>
  <si>
    <t>Augalų komponavimas</t>
  </si>
  <si>
    <t>Dekoratyvinio želdinimo ir aplinkos tvarkymo verslo dabuotojo modulinė profeinio mokymo programa</t>
  </si>
  <si>
    <t>1.1.1</t>
  </si>
  <si>
    <t>Darbuotojų sauga ir sveikata</t>
  </si>
  <si>
    <t>E</t>
  </si>
  <si>
    <t>Vertinimas</t>
  </si>
  <si>
    <t>Programos valstybinis kodas</t>
  </si>
  <si>
    <t xml:space="preserve">Programos valstybinis kodas </t>
  </si>
  <si>
    <t xml:space="preserve"> M44081103</t>
  </si>
  <si>
    <t>Želdynų įrengimas ir priežiūra</t>
  </si>
  <si>
    <t xml:space="preserve">2017-2018, 2018-2019 ir 2019-2020 m.m.  </t>
  </si>
  <si>
    <t>Virėjo</t>
  </si>
  <si>
    <t>M43101302</t>
  </si>
  <si>
    <t>Pagrindinis</t>
  </si>
  <si>
    <t>Saugus elgesys ekstremliose situacijose</t>
  </si>
  <si>
    <t xml:space="preserve">Kontaktinės valandos ( kontaktinės , konsultacijų ir vertinimo valandos kartu)      2018-2019 m.m. </t>
  </si>
  <si>
    <t xml:space="preserve">Kontaktinės valandos (kontaktinės, konsultacijų ir vertinimo valandos kartu)                                2017-2018 m.m. </t>
  </si>
  <si>
    <t>4.</t>
  </si>
  <si>
    <t>BENDROJO UGDYMO DALYKAI</t>
  </si>
  <si>
    <t>4.1.</t>
  </si>
  <si>
    <t>Dorinis ugdymas:</t>
  </si>
  <si>
    <t>Etika</t>
  </si>
  <si>
    <t>Tikyba</t>
  </si>
  <si>
    <t>4.2.</t>
  </si>
  <si>
    <t>Užsienio kalba</t>
  </si>
  <si>
    <t>4.3.</t>
  </si>
  <si>
    <t xml:space="preserve">4.4. </t>
  </si>
  <si>
    <t>Socialinis ugdymas:</t>
  </si>
  <si>
    <t>Istorija</t>
  </si>
  <si>
    <t>Geografija</t>
  </si>
  <si>
    <t>4.5.</t>
  </si>
  <si>
    <t>Integruotas istorijos ir geografijos kursas</t>
  </si>
  <si>
    <t>Matematika</t>
  </si>
  <si>
    <t>4.6.</t>
  </si>
  <si>
    <t>Biologija</t>
  </si>
  <si>
    <t>Fizika</t>
  </si>
  <si>
    <t>Chemija</t>
  </si>
  <si>
    <t>4.7.</t>
  </si>
  <si>
    <t>Kūno kultūra:</t>
  </si>
  <si>
    <t>Bendroji kūno kultūra</t>
  </si>
  <si>
    <t>Pasirinkta sporto šaka</t>
  </si>
  <si>
    <t>Gamtamokslinis ugdymas:</t>
  </si>
  <si>
    <t>4.8.</t>
  </si>
  <si>
    <t>Neformalusis švietimas</t>
  </si>
  <si>
    <t>4.9.</t>
  </si>
  <si>
    <t>Mokinio laisvai pasirinktas mokymo turinys</t>
  </si>
  <si>
    <t>4.10.</t>
  </si>
  <si>
    <t>Pamokos mokinio ugdymo poreikiams tenkinti</t>
  </si>
  <si>
    <t xml:space="preserve">Iš viso: </t>
  </si>
  <si>
    <t xml:space="preserve">Iš viso : </t>
  </si>
  <si>
    <t xml:space="preserve">Kontaktinės valandos (kontaktinės, konsultacijų ir vertinimo valandos kartu)  2019-2020 m.m. </t>
  </si>
  <si>
    <t>3 metai</t>
  </si>
  <si>
    <t>Tvarkos virtuvėje palaikymas</t>
  </si>
  <si>
    <t>Pasiruošimas patiekalų gaminimui</t>
  </si>
  <si>
    <t>Sriubų, karštųjų patiekalų ir padažų gaminimas, jų apipavidalinimas ir kokybės vertinimas</t>
  </si>
  <si>
    <t>Salotų, užkandžių, garnyrų ir šaltųjų patiekalų gaminimas, jų apipavidalinimas ir kokybės vertinimas</t>
  </si>
  <si>
    <t>Patiekalų pobūviams gaminimas ir patiekimas</t>
  </si>
  <si>
    <t>Darbas su dokumentais</t>
  </si>
  <si>
    <t>Miltinių konditerijos gaminių gaminimas</t>
  </si>
  <si>
    <t>Įvadas į profesiją</t>
  </si>
  <si>
    <t xml:space="preserve">Kontaktinės (pamokos) </t>
  </si>
  <si>
    <t>Mokymas darbo vietoje</t>
  </si>
  <si>
    <t>Valan-domis</t>
  </si>
  <si>
    <t xml:space="preserve">Kredi-tais </t>
  </si>
  <si>
    <t>Lietuvių kalba ir literatūra</t>
  </si>
  <si>
    <t>Integruotas gamtos mokslų kursas</t>
  </si>
  <si>
    <t>- darbo vietoje</t>
  </si>
  <si>
    <t>Informacinės technologijos</t>
  </si>
  <si>
    <t>Lietuviškų autentiškų nacionalinių patiekalų gaminimas arba Sveikos mitybos patiekalų gaminimas</t>
  </si>
  <si>
    <t>Valandomis</t>
  </si>
  <si>
    <t>2 metai</t>
  </si>
  <si>
    <t xml:space="preserve">2017-2018 ir 2018-2019 m.m.  </t>
  </si>
  <si>
    <t>Dirvožemio pagrindai, traktoriai, mašinos ir darbų technologija, mašinų eksplotacija</t>
  </si>
  <si>
    <t>2.2.2.</t>
  </si>
  <si>
    <t>2.2.1.</t>
  </si>
  <si>
    <t>Kelių eismo taisyklių ir saugaus eismo pagrindai, pavojingų krovinių vežimas, aplinkosauga, darbuotojų sauga ir sveikata</t>
  </si>
  <si>
    <t>2.2.3.</t>
  </si>
  <si>
    <t>Vairavimas ir darbas su agregatais</t>
  </si>
  <si>
    <t>TVIRTINU</t>
  </si>
  <si>
    <t>Nijolė Guobienė</t>
  </si>
  <si>
    <t>Direktorė</t>
  </si>
  <si>
    <t xml:space="preserve">2018-2019  m. m.  </t>
  </si>
  <si>
    <t>M44041202</t>
  </si>
  <si>
    <t>Finansinių paslaugų teikėjas</t>
  </si>
  <si>
    <t>Vidurinis</t>
  </si>
  <si>
    <t xml:space="preserve">2018 m. rugpjūčio 31 d. </t>
  </si>
  <si>
    <t>2018-2019 m.m.</t>
  </si>
  <si>
    <t xml:space="preserve">Finansinių paslaugų teikėjo modulinė profesinio mokymo programa  </t>
  </si>
  <si>
    <t xml:space="preserve">Įvadas į  profesiją  </t>
  </si>
  <si>
    <t>Finansinės operacijos grynaisiais pinigais ir mokėjimai pavedimu</t>
  </si>
  <si>
    <t>Darbas su klientais</t>
  </si>
  <si>
    <t>Banko sąskaitos ir mokėjimo kortelės</t>
  </si>
  <si>
    <t>Elektroninės paslaugos</t>
  </si>
  <si>
    <t>Taupymas</t>
  </si>
  <si>
    <t>Kreditavimas</t>
  </si>
  <si>
    <t>Draudimas</t>
  </si>
  <si>
    <t>Investavimo pagrindai</t>
  </si>
  <si>
    <t>Buhalterinės apskaitos pagrindai</t>
  </si>
  <si>
    <t>Draudimo produktų pardavimas</t>
  </si>
  <si>
    <t>2.4</t>
  </si>
  <si>
    <t xml:space="preserve">2018-2019, 2019-2020 ir 2020-2021 m.m.  </t>
  </si>
  <si>
    <t>Technikos priežiūros verslo darbuotojo</t>
  </si>
  <si>
    <t>Technikos priežiūros verslo darbuotojas</t>
  </si>
  <si>
    <t>M43071603</t>
  </si>
  <si>
    <t xml:space="preserve">1.2. </t>
  </si>
  <si>
    <t>Bendrieji mechaniko darbai</t>
  </si>
  <si>
    <t>Automobilių ir traktorių variklių techninė priežiūra ir remontas</t>
  </si>
  <si>
    <t>Automobilių ir traktorių maitinimo sistemų techninė priežiūra ir remontas</t>
  </si>
  <si>
    <t>Automobilių ir traktorių transmisijų techninė priežiūra ir remontas</t>
  </si>
  <si>
    <t>Automobilių ir traktorių važiuoklių techninė priežiūra ir remontas</t>
  </si>
  <si>
    <t>Automobilių ir traktorių elektros bei elektronikos įrengimų techninė priežiūra ir remontas</t>
  </si>
  <si>
    <t>Žemės ūkio mašinų techninė priežiūra ir remontas</t>
  </si>
  <si>
    <t>Įmonės darbo organizavimas</t>
  </si>
  <si>
    <t>Transporto priemonių vairavimo pagrindai</t>
  </si>
  <si>
    <t>Sąmoningas fizinio aktyvumo reguliavimas</t>
  </si>
  <si>
    <t>Kėbulo techninis aptarnavimas</t>
  </si>
  <si>
    <t>M43101502</t>
  </si>
  <si>
    <t>Svečių aptarnavimo darbuotojas</t>
  </si>
  <si>
    <t xml:space="preserve">Svečių aptarnavimo darbuotojo </t>
  </si>
  <si>
    <t>Apskaitos proceso organizavimas apgyvendinimo paslaugas teikainčioje įmonėje</t>
  </si>
  <si>
    <t>Kambarių ir bendro naudojimo patalpų tvarkymas apgyvendinimo paslaugas teikainčioje įmonėje</t>
  </si>
  <si>
    <t>Pusryčių paruošimas</t>
  </si>
  <si>
    <t>Maitinimo paslaugų suteikimas svečiams</t>
  </si>
  <si>
    <t>Konferencijų ir kitų renginių aptarnavimas</t>
  </si>
  <si>
    <t>Tekstilės gaminių priežiūra apgyvendinimo įmonės skalbykloje</t>
  </si>
  <si>
    <t>Saldžiųjų patiekalų gaminimas, jų apipavidalinimas ir kokybės vertinimas</t>
  </si>
  <si>
    <t>M44073204</t>
  </si>
  <si>
    <t xml:space="preserve">2018-2019, 2019-2020  m. m.  </t>
  </si>
  <si>
    <t>Apdailininko (statybininko)</t>
  </si>
  <si>
    <t>Apdailininkas (statybininkas)</t>
  </si>
  <si>
    <t>Rankinis tinkavimas</t>
  </si>
  <si>
    <t>Vertikalių paviršių apdaila plytelėmis</t>
  </si>
  <si>
    <t>Apmušalų klijavimas</t>
  </si>
  <si>
    <t>Dažymo darbai</t>
  </si>
  <si>
    <t>Fasadų apšiltinimas termoizoliacinėmis plokštėmis</t>
  </si>
  <si>
    <t>Pastato paviršiaus dekoravimas dažų mišiniais</t>
  </si>
  <si>
    <t>Mechanizuotas tinkavimas</t>
  </si>
  <si>
    <t>Horizontalių paviršių apdaila plytelėmis</t>
  </si>
  <si>
    <t>Apdailos plokščių ir tiesinių elementų montavimas</t>
  </si>
  <si>
    <t>Gipskartonio plokščių montavimas</t>
  </si>
  <si>
    <t>Medienos apdirbimas rankiniu būdu</t>
  </si>
  <si>
    <t>M44091301</t>
  </si>
  <si>
    <t>Slaugytojo padėjėjo</t>
  </si>
  <si>
    <t>Slaugytojo padėjėjas</t>
  </si>
  <si>
    <t>1 metai</t>
  </si>
  <si>
    <t>Higieninių paciento reikmių tenkinimas</t>
  </si>
  <si>
    <t>Rūpinimasis pacientais ir jų artimaisiais</t>
  </si>
  <si>
    <t>Pacientų išskyrų ir sekretų tvarkymas</t>
  </si>
  <si>
    <t>Techninių darbų atlikimas</t>
  </si>
  <si>
    <t>Pagalba slaugos specialistui stiprinant paciento sveikatą ilgalaikėje slaugoje</t>
  </si>
  <si>
    <t>Pagalba rūpinantis moterimi nėštumo, gimdymo bei pogimdyviniu laikotarpiu</t>
  </si>
  <si>
    <t>T43091301</t>
  </si>
  <si>
    <t>Darbuotojų sauga ir sveikata*</t>
  </si>
  <si>
    <t>* 2 kreditai (44 valandos) Integruojami į kitus modulius</t>
  </si>
  <si>
    <t>M44081102</t>
  </si>
  <si>
    <t>Žemės ūkio gamybos versklo darbuotojas</t>
  </si>
  <si>
    <t>Žemės ūkio gamybos versklo darbuotojo</t>
  </si>
  <si>
    <t>Ūkininkavimo pradmenys</t>
  </si>
  <si>
    <t>Lauko augalų auginimas</t>
  </si>
  <si>
    <t>Įvairių rūšių gyvulių auginimas</t>
  </si>
  <si>
    <t>Žemės ūkio veiklos vykdymas</t>
  </si>
  <si>
    <t>Augalininkystės produkcijos gamyba ir realizavimas</t>
  </si>
  <si>
    <t>Gyvulininkystės produkcijos gamyba ir realizavimas</t>
  </si>
  <si>
    <t>Ūkio veiklos apskaita</t>
  </si>
  <si>
    <t>Augalų apsaugos produktų naudojimas</t>
  </si>
  <si>
    <t>Veterinarinė slauga</t>
  </si>
  <si>
    <t>Ekologinis ūkininkavimas</t>
  </si>
  <si>
    <t>Sodininkystės pradmenys</t>
  </si>
  <si>
    <t>Gėlininkystės pradmenys</t>
  </si>
  <si>
    <t>Netradicinių augalų auginimas</t>
  </si>
  <si>
    <t>T32101302</t>
  </si>
  <si>
    <t>Virėjas</t>
  </si>
  <si>
    <t>Pusgaminių ir karštųjų patiekalų gaminimas ir jų apipavidalinimas</t>
  </si>
  <si>
    <t>Salotų ir garnyrų gaminimas ir jų apipavidalinimas</t>
  </si>
  <si>
    <t xml:space="preserve">2018-2019 m.m.  </t>
  </si>
  <si>
    <t xml:space="preserve">Kon-sulta-cijų </t>
  </si>
  <si>
    <t>Sava-rankiš-ko mok.</t>
  </si>
  <si>
    <t>Vertini-mo</t>
  </si>
  <si>
    <t xml:space="preserve">Viso kontakti-nės*** </t>
  </si>
  <si>
    <t>Bendrosios tvarkos priežiūra apgyvendinimo paslaugas teikiančioje įmonėje</t>
  </si>
  <si>
    <t xml:space="preserve">                                                                                                                                     </t>
  </si>
  <si>
    <t>2*</t>
  </si>
  <si>
    <t>**** Integruota su bendrojo ugdymo dalykais (kūno kultūra)</t>
  </si>
  <si>
    <t xml:space="preserve">Eil. 
Nr. </t>
  </si>
  <si>
    <t xml:space="preserve">Kontaktinės valandos ( kontaktinės, konsultacijų ir vertinimo valandos kartu) </t>
  </si>
  <si>
    <t>Kontaktinės valandos (kontaktinės, konsultacijų ir vertinimo valandos kartu)</t>
  </si>
  <si>
    <t xml:space="preserve">3 metai </t>
  </si>
  <si>
    <t>4.11.</t>
  </si>
  <si>
    <t>Projektinė veikla/Brandos darbas</t>
  </si>
  <si>
    <t>Neformalusis švietimas-8 kreditai (176 val.)</t>
  </si>
  <si>
    <t>1.3.1</t>
  </si>
  <si>
    <t>Konstrukcinės ir eksplotacinės medžiagos. Elektrotechnikos pagrindai.Techniniai matavimai</t>
  </si>
  <si>
    <t>29</t>
  </si>
  <si>
    <t>66</t>
  </si>
  <si>
    <t>1.3.2</t>
  </si>
  <si>
    <t>Techninė braižyba</t>
  </si>
  <si>
    <t>11</t>
  </si>
  <si>
    <t>24</t>
  </si>
  <si>
    <t>1.3.3</t>
  </si>
  <si>
    <t>Šaltkalvio darbai</t>
  </si>
  <si>
    <t>9</t>
  </si>
  <si>
    <t>21</t>
  </si>
  <si>
    <t>1.3.4</t>
  </si>
  <si>
    <t>Kalvio darbai</t>
  </si>
  <si>
    <t>1.3.5</t>
  </si>
  <si>
    <t>Suvirinimas</t>
  </si>
  <si>
    <t>Vidaus degimo variklių mechanizmai</t>
  </si>
  <si>
    <t>77</t>
  </si>
  <si>
    <t>Vidaus degimo variklių tepimo ir aušinimo sistemos</t>
  </si>
  <si>
    <t>1.4.1</t>
  </si>
  <si>
    <t>1.4.2</t>
  </si>
  <si>
    <t>1.4.3</t>
  </si>
  <si>
    <t>Dirvožemio pagrindai, traktoriai, mašinos ir darbų technologija</t>
  </si>
  <si>
    <t>Kelių eismo taisyklių ir saugaus eismo pagrindai, pavojingų krovinių vežimas, aplinkosauga, darbuuotojų sauga ir sveikata</t>
  </si>
  <si>
    <t>17</t>
  </si>
  <si>
    <t>16</t>
  </si>
  <si>
    <t>30</t>
  </si>
  <si>
    <t>įsakymu Nr. V-36</t>
  </si>
  <si>
    <t>Svečių priėmimas apgyvendinimo paslaugas teikiančioje įmonėje</t>
  </si>
  <si>
    <t>Brandos darbas/Projektinė veikla</t>
  </si>
  <si>
    <t>Projektinė veikla/ Brandos darbas</t>
  </si>
  <si>
    <t>4.9</t>
  </si>
  <si>
    <r>
      <t>* M</t>
    </r>
    <r>
      <rPr>
        <i/>
        <sz val="11"/>
        <rFont val="Times New Roman"/>
        <family val="1"/>
      </rPr>
      <t xml:space="preserve">okinys pasirenka modulius iš </t>
    </r>
    <r>
      <rPr>
        <i/>
        <sz val="11"/>
        <color indexed="8"/>
        <rFont val="Times New Roman"/>
        <family val="1"/>
      </rPr>
      <t xml:space="preserve">pasirenkamųjų profesinio mokymo </t>
    </r>
    <r>
      <rPr>
        <i/>
        <sz val="11"/>
        <rFont val="Times New Roman"/>
        <family val="1"/>
      </rPr>
      <t xml:space="preserve">modulių sąrašo, kurių bendra apimtis turi sudaryti 10 kreditų. </t>
    </r>
  </si>
  <si>
    <t>Lietuviškų  nacionalinių patiekalų gaminimas arba Sveikos mitybos patiekalų gaminimas</t>
  </si>
  <si>
    <r>
      <t xml:space="preserve">* Mokinys pasirenka modulius iš pasirenkamųjų profesinio mokymo modulių sąrašo, kurių bendra </t>
    </r>
    <r>
      <rPr>
        <b/>
        <i/>
        <sz val="11"/>
        <color indexed="8"/>
        <rFont val="Times New Roman"/>
        <family val="1"/>
      </rPr>
      <t xml:space="preserve"> sudaro 10 kreditų</t>
    </r>
    <r>
      <rPr>
        <i/>
        <sz val="11"/>
        <color indexed="8"/>
        <rFont val="Times New Roman"/>
        <family val="1"/>
      </rPr>
      <t xml:space="preserve">. </t>
    </r>
  </si>
  <si>
    <r>
      <t xml:space="preserve">***Į kontaktines valandas įeina </t>
    </r>
    <r>
      <rPr>
        <b/>
        <i/>
        <sz val="11"/>
        <rFont val="Times New Roman"/>
        <family val="1"/>
      </rPr>
      <t>rekomenduojamos</t>
    </r>
    <r>
      <rPr>
        <i/>
        <sz val="11"/>
        <rFont val="Times New Roman"/>
        <family val="1"/>
      </rPr>
      <t xml:space="preserve"> konsultacijų ir vertinimo valandos </t>
    </r>
  </si>
  <si>
    <r>
      <t>* M</t>
    </r>
    <r>
      <rPr>
        <i/>
        <sz val="11"/>
        <rFont val="Times New Roman"/>
        <family val="1"/>
      </rPr>
      <t xml:space="preserve">okinys pasirenka modulius iš </t>
    </r>
    <r>
      <rPr>
        <i/>
        <sz val="11"/>
        <color indexed="8"/>
        <rFont val="Times New Roman"/>
        <family val="1"/>
      </rPr>
      <t xml:space="preserve">pasirenkamųjų profesinio mokymo </t>
    </r>
    <r>
      <rPr>
        <i/>
        <sz val="11"/>
        <rFont val="Times New Roman"/>
        <family val="1"/>
      </rPr>
      <t xml:space="preserve">modulių sąrašo, kurių bendra apimtis turi sudaryti 5 kreditus. </t>
    </r>
  </si>
  <si>
    <r>
      <t>* M</t>
    </r>
    <r>
      <rPr>
        <i/>
        <sz val="10"/>
        <rFont val="Times New Roman"/>
        <family val="1"/>
      </rPr>
      <t xml:space="preserve">okinys pasirenka modulius iš </t>
    </r>
    <r>
      <rPr>
        <i/>
        <sz val="10"/>
        <color indexed="8"/>
        <rFont val="Times New Roman"/>
        <family val="1"/>
      </rPr>
      <t xml:space="preserve">pasirenkamųjų profesinio mokymo </t>
    </r>
    <r>
      <rPr>
        <i/>
        <sz val="10"/>
        <rFont val="Times New Roman"/>
        <family val="1"/>
      </rPr>
      <t xml:space="preserve">modulių sąrašo, kurių bendra apimtis turi sudaryti 5 kreditus. </t>
    </r>
  </si>
  <si>
    <t>Vertini-mas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</si>
</sst>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[$€-2]\ ###,000_);[Red]\([$€-2]\ ###,0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NewRomanPSMT"/>
      <family val="0"/>
    </font>
    <font>
      <sz val="10"/>
      <color indexed="8"/>
      <name val="TimesNewRomanPSMT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NewRomanPSMT"/>
      <family val="0"/>
    </font>
    <font>
      <i/>
      <sz val="11"/>
      <color theme="1"/>
      <name val="Times New Roman"/>
      <family val="1"/>
    </font>
    <font>
      <sz val="10"/>
      <color rgb="FF000000"/>
      <name val="TimesNewRomanPSM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6" fillId="33" borderId="2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4" fillId="34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6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3" fillId="0" borderId="35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4" fillId="33" borderId="37" xfId="0" applyFont="1" applyFill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right" vertical="top" wrapText="1"/>
    </xf>
    <xf numFmtId="0" fontId="4" fillId="33" borderId="38" xfId="0" applyFont="1" applyFill="1" applyBorder="1" applyAlignment="1">
      <alignment horizontal="left" vertical="top"/>
    </xf>
    <xf numFmtId="0" fontId="4" fillId="33" borderId="38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right" wrapText="1"/>
    </xf>
    <xf numFmtId="0" fontId="4" fillId="33" borderId="33" xfId="0" applyFont="1" applyFill="1" applyBorder="1" applyAlignment="1">
      <alignment horizontal="right" wrapText="1"/>
    </xf>
    <xf numFmtId="0" fontId="3" fillId="0" borderId="39" xfId="0" applyFont="1" applyBorder="1" applyAlignment="1">
      <alignment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3" fillId="0" borderId="40" xfId="0" applyFont="1" applyFill="1" applyBorder="1" applyAlignment="1">
      <alignment wrapText="1"/>
    </xf>
    <xf numFmtId="0" fontId="4" fillId="33" borderId="34" xfId="0" applyFont="1" applyFill="1" applyBorder="1" applyAlignment="1">
      <alignment horizontal="right" wrapText="1"/>
    </xf>
    <xf numFmtId="0" fontId="4" fillId="33" borderId="41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49" fontId="6" fillId="33" borderId="41" xfId="0" applyNumberFormat="1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/>
    </xf>
    <xf numFmtId="49" fontId="6" fillId="33" borderId="43" xfId="0" applyNumberFormat="1" applyFont="1" applyFill="1" applyBorder="1" applyAlignment="1">
      <alignment/>
    </xf>
    <xf numFmtId="0" fontId="4" fillId="33" borderId="43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/>
    </xf>
    <xf numFmtId="0" fontId="4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0" fontId="3" fillId="0" borderId="44" xfId="0" applyFont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0" fontId="3" fillId="33" borderId="4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top"/>
    </xf>
    <xf numFmtId="0" fontId="6" fillId="0" borderId="49" xfId="0" applyFont="1" applyBorder="1" applyAlignment="1">
      <alignment horizontal="center"/>
    </xf>
    <xf numFmtId="0" fontId="3" fillId="0" borderId="42" xfId="0" applyFont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wrapText="1"/>
    </xf>
    <xf numFmtId="0" fontId="6" fillId="36" borderId="50" xfId="0" applyFont="1" applyFill="1" applyBorder="1" applyAlignment="1" quotePrefix="1">
      <alignment horizontal="center" wrapText="1"/>
    </xf>
    <xf numFmtId="0" fontId="3" fillId="37" borderId="2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>
      <alignment vertical="top"/>
    </xf>
    <xf numFmtId="0" fontId="4" fillId="0" borderId="31" xfId="0" applyFont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/>
    </xf>
    <xf numFmtId="0" fontId="3" fillId="35" borderId="5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87" fontId="0" fillId="0" borderId="0" xfId="56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49" fontId="3" fillId="0" borderId="38" xfId="0" applyNumberFormat="1" applyFont="1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37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3" fillId="35" borderId="22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3" fillId="35" borderId="26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4" fillId="35" borderId="37" xfId="0" applyNumberFormat="1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/>
    </xf>
    <xf numFmtId="0" fontId="4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" fontId="3" fillId="35" borderId="27" xfId="0" applyNumberFormat="1" applyFont="1" applyFill="1" applyBorder="1" applyAlignment="1">
      <alignment horizontal="center" vertical="center" wrapText="1"/>
    </xf>
    <xf numFmtId="1" fontId="4" fillId="35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1" fontId="4" fillId="33" borderId="41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" fontId="4" fillId="35" borderId="2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/>
    </xf>
    <xf numFmtId="0" fontId="3" fillId="0" borderId="5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40" xfId="0" applyFont="1" applyBorder="1" applyAlignment="1">
      <alignment/>
    </xf>
    <xf numFmtId="49" fontId="6" fillId="0" borderId="53" xfId="0" applyNumberFormat="1" applyFont="1" applyBorder="1" applyAlignment="1">
      <alignment/>
    </xf>
    <xf numFmtId="0" fontId="3" fillId="0" borderId="53" xfId="0" applyFont="1" applyBorder="1" applyAlignment="1">
      <alignment wrapText="1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right" wrapText="1"/>
    </xf>
    <xf numFmtId="0" fontId="4" fillId="33" borderId="58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3" fillId="39" borderId="16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1" fontId="4" fillId="34" borderId="22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39" borderId="2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7" borderId="16" xfId="0" applyFont="1" applyFill="1" applyBorder="1" applyAlignment="1" quotePrefix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36" borderId="50" xfId="0" applyFont="1" applyFill="1" applyBorder="1" applyAlignment="1" quotePrefix="1">
      <alignment horizontal="center" wrapText="1"/>
    </xf>
    <xf numFmtId="49" fontId="10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left" vertical="top"/>
    </xf>
    <xf numFmtId="0" fontId="18" fillId="33" borderId="37" xfId="0" applyFont="1" applyFill="1" applyBorder="1" applyAlignment="1">
      <alignment horizontal="left" vertical="top"/>
    </xf>
    <xf numFmtId="0" fontId="18" fillId="33" borderId="13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38" borderId="14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8" fillId="33" borderId="2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0" fillId="33" borderId="59" xfId="0" applyFont="1" applyFill="1" applyBorder="1" applyAlignment="1">
      <alignment/>
    </xf>
    <xf numFmtId="0" fontId="10" fillId="38" borderId="60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38" xfId="0" applyFont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vertical="top" wrapText="1"/>
    </xf>
    <xf numFmtId="0" fontId="18" fillId="0" borderId="38" xfId="0" applyFont="1" applyBorder="1" applyAlignment="1">
      <alignment horizontal="right" vertical="top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0" fontId="18" fillId="33" borderId="38" xfId="0" applyFont="1" applyFill="1" applyBorder="1" applyAlignment="1">
      <alignment horizontal="left" vertical="top"/>
    </xf>
    <xf numFmtId="0" fontId="18" fillId="33" borderId="15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top"/>
    </xf>
    <xf numFmtId="0" fontId="10" fillId="0" borderId="3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top" wrapText="1"/>
    </xf>
    <xf numFmtId="0" fontId="18" fillId="33" borderId="38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1" fontId="10" fillId="35" borderId="22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8" fillId="38" borderId="61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" fontId="10" fillId="0" borderId="63" xfId="0" applyNumberFormat="1" applyFont="1" applyBorder="1" applyAlignment="1">
      <alignment horizontal="center" vertical="center"/>
    </xf>
    <xf numFmtId="1" fontId="18" fillId="33" borderId="34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38" borderId="4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right" wrapText="1"/>
    </xf>
    <xf numFmtId="0" fontId="18" fillId="33" borderId="38" xfId="0" applyFont="1" applyFill="1" applyBorder="1" applyAlignment="1">
      <alignment horizontal="right" wrapText="1"/>
    </xf>
    <xf numFmtId="0" fontId="10" fillId="34" borderId="43" xfId="0" applyFont="1" applyFill="1" applyBorder="1" applyAlignment="1">
      <alignment horizontal="center" vertical="center"/>
    </xf>
    <xf numFmtId="0" fontId="10" fillId="36" borderId="43" xfId="0" applyFont="1" applyFill="1" applyBorder="1" applyAlignment="1">
      <alignment horizontal="center" vertical="center"/>
    </xf>
    <xf numFmtId="0" fontId="10" fillId="38" borderId="43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right" wrapText="1"/>
    </xf>
    <xf numFmtId="0" fontId="10" fillId="34" borderId="64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 horizontal="center" vertical="center"/>
    </xf>
    <xf numFmtId="0" fontId="10" fillId="36" borderId="66" xfId="0" applyFont="1" applyFill="1" applyBorder="1" applyAlignment="1">
      <alignment horizontal="center" vertical="center"/>
    </xf>
    <xf numFmtId="0" fontId="10" fillId="38" borderId="66" xfId="0" applyFont="1" applyFill="1" applyBorder="1" applyAlignment="1">
      <alignment horizontal="center" vertical="center"/>
    </xf>
    <xf numFmtId="0" fontId="10" fillId="34" borderId="67" xfId="0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/>
    </xf>
    <xf numFmtId="0" fontId="10" fillId="0" borderId="41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187" fontId="10" fillId="34" borderId="19" xfId="56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3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3" fillId="0" borderId="69" xfId="0" applyNumberFormat="1" applyFont="1" applyBorder="1" applyAlignment="1">
      <alignment vertical="top"/>
    </xf>
    <xf numFmtId="0" fontId="0" fillId="0" borderId="40" xfId="0" applyBorder="1" applyAlignment="1">
      <alignment vertical="top"/>
    </xf>
    <xf numFmtId="0" fontId="3" fillId="0" borderId="35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3" fillId="0" borderId="70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0" fontId="3" fillId="33" borderId="28" xfId="0" applyFont="1" applyFill="1" applyBorder="1" applyAlignment="1">
      <alignment vertical="top"/>
    </xf>
    <xf numFmtId="0" fontId="0" fillId="33" borderId="41" xfId="0" applyFill="1" applyBorder="1" applyAlignment="1">
      <alignment/>
    </xf>
    <xf numFmtId="0" fontId="3" fillId="0" borderId="16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0" fillId="0" borderId="49" xfId="0" applyBorder="1" applyAlignment="1">
      <alignment/>
    </xf>
    <xf numFmtId="0" fontId="3" fillId="0" borderId="15" xfId="0" applyFont="1" applyBorder="1" applyAlignment="1">
      <alignment vertical="top"/>
    </xf>
    <xf numFmtId="0" fontId="0" fillId="0" borderId="46" xfId="0" applyBorder="1" applyAlignment="1">
      <alignment/>
    </xf>
    <xf numFmtId="0" fontId="3" fillId="38" borderId="61" xfId="0" applyFont="1" applyFill="1" applyBorder="1" applyAlignment="1">
      <alignment horizontal="center" vertical="top" wrapText="1"/>
    </xf>
    <xf numFmtId="0" fontId="3" fillId="38" borderId="66" xfId="0" applyFont="1" applyFill="1" applyBorder="1" applyAlignment="1">
      <alignment horizontal="center" vertical="top" wrapText="1"/>
    </xf>
    <xf numFmtId="0" fontId="3" fillId="38" borderId="5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6" fillId="38" borderId="61" xfId="0" applyFont="1" applyFill="1" applyBorder="1" applyAlignment="1">
      <alignment horizontal="center" wrapText="1"/>
    </xf>
    <xf numFmtId="0" fontId="6" fillId="38" borderId="5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3" fillId="0" borderId="27" xfId="0" applyFont="1" applyBorder="1" applyAlignment="1">
      <alignment vertical="top"/>
    </xf>
    <xf numFmtId="0" fontId="0" fillId="0" borderId="48" xfId="0" applyBorder="1" applyAlignment="1">
      <alignment/>
    </xf>
    <xf numFmtId="0" fontId="3" fillId="33" borderId="25" xfId="0" applyFont="1" applyFill="1" applyBorder="1" applyAlignment="1">
      <alignment vertical="top"/>
    </xf>
    <xf numFmtId="0" fontId="0" fillId="33" borderId="46" xfId="0" applyFill="1" applyBorder="1" applyAlignment="1">
      <alignment/>
    </xf>
    <xf numFmtId="1" fontId="3" fillId="33" borderId="74" xfId="0" applyNumberFormat="1" applyFont="1" applyFill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54" xfId="0" applyBorder="1" applyAlignment="1">
      <alignment wrapText="1"/>
    </xf>
    <xf numFmtId="0" fontId="3" fillId="36" borderId="61" xfId="0" applyFont="1" applyFill="1" applyBorder="1" applyAlignment="1">
      <alignment horizontal="center" vertical="top" wrapText="1"/>
    </xf>
    <xf numFmtId="0" fontId="3" fillId="36" borderId="66" xfId="0" applyFont="1" applyFill="1" applyBorder="1" applyAlignment="1">
      <alignment horizontal="center" vertical="top" wrapText="1"/>
    </xf>
    <xf numFmtId="0" fontId="3" fillId="36" borderId="56" xfId="0" applyFont="1" applyFill="1" applyBorder="1" applyAlignment="1">
      <alignment horizontal="center" vertical="top" wrapText="1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0" fontId="10" fillId="0" borderId="54" xfId="0" applyFont="1" applyBorder="1" applyAlignment="1">
      <alignment wrapText="1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5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/>
    </xf>
    <xf numFmtId="0" fontId="10" fillId="0" borderId="6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/>
    </xf>
    <xf numFmtId="49" fontId="10" fillId="0" borderId="69" xfId="0" applyNumberFormat="1" applyFont="1" applyBorder="1" applyAlignment="1">
      <alignment vertical="top"/>
    </xf>
    <xf numFmtId="0" fontId="10" fillId="0" borderId="40" xfId="0" applyFont="1" applyBorder="1" applyAlignment="1">
      <alignment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30" xfId="0" applyFont="1" applyBorder="1" applyAlignment="1">
      <alignment horizontal="center" vertical="top"/>
    </xf>
    <xf numFmtId="0" fontId="18" fillId="0" borderId="59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textRotation="90"/>
    </xf>
    <xf numFmtId="0" fontId="10" fillId="0" borderId="46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0" borderId="49" xfId="0" applyFont="1" applyBorder="1" applyAlignment="1">
      <alignment horizontal="center" textRotation="90"/>
    </xf>
    <xf numFmtId="0" fontId="10" fillId="38" borderId="61" xfId="0" applyFont="1" applyFill="1" applyBorder="1" applyAlignment="1">
      <alignment horizontal="center" wrapText="1"/>
    </xf>
    <xf numFmtId="0" fontId="10" fillId="38" borderId="56" xfId="0" applyFont="1" applyFill="1" applyBorder="1" applyAlignment="1">
      <alignment horizontal="center" wrapText="1"/>
    </xf>
    <xf numFmtId="1" fontId="10" fillId="33" borderId="54" xfId="0" applyNumberFormat="1" applyFont="1" applyFill="1" applyBorder="1" applyAlignment="1">
      <alignment horizontal="center" vertical="center"/>
    </xf>
    <xf numFmtId="1" fontId="10" fillId="0" borderId="56" xfId="0" applyNumberFormat="1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 vertical="center"/>
    </xf>
    <xf numFmtId="0" fontId="10" fillId="33" borderId="28" xfId="0" applyFont="1" applyFill="1" applyBorder="1" applyAlignment="1">
      <alignment horizontal="center" textRotation="90"/>
    </xf>
    <xf numFmtId="0" fontId="10" fillId="33" borderId="41" xfId="0" applyFont="1" applyFill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0" fillId="33" borderId="28" xfId="0" applyFont="1" applyFill="1" applyBorder="1" applyAlignment="1">
      <alignment vertical="top"/>
    </xf>
    <xf numFmtId="0" fontId="10" fillId="33" borderId="41" xfId="0" applyFont="1" applyFill="1" applyBorder="1" applyAlignment="1">
      <alignment/>
    </xf>
    <xf numFmtId="0" fontId="10" fillId="0" borderId="27" xfId="0" applyFont="1" applyBorder="1" applyAlignment="1">
      <alignment horizontal="center" textRotation="90"/>
    </xf>
    <xf numFmtId="0" fontId="10" fillId="0" borderId="48" xfId="0" applyFont="1" applyBorder="1" applyAlignment="1">
      <alignment horizontal="center" textRotation="90"/>
    </xf>
    <xf numFmtId="0" fontId="10" fillId="0" borderId="63" xfId="0" applyFont="1" applyBorder="1" applyAlignment="1">
      <alignment horizontal="center" vertical="top"/>
    </xf>
    <xf numFmtId="0" fontId="10" fillId="36" borderId="61" xfId="0" applyFont="1" applyFill="1" applyBorder="1" applyAlignment="1">
      <alignment horizontal="center" vertical="top" wrapText="1"/>
    </xf>
    <xf numFmtId="0" fontId="10" fillId="36" borderId="66" xfId="0" applyFont="1" applyFill="1" applyBorder="1" applyAlignment="1">
      <alignment horizontal="center" vertical="top" wrapText="1"/>
    </xf>
    <xf numFmtId="0" fontId="10" fillId="36" borderId="56" xfId="0" applyFont="1" applyFill="1" applyBorder="1" applyAlignment="1">
      <alignment horizontal="center" vertical="top" wrapText="1"/>
    </xf>
    <xf numFmtId="1" fontId="10" fillId="33" borderId="53" xfId="0" applyNumberFormat="1" applyFont="1" applyFill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0" fontId="10" fillId="38" borderId="75" xfId="0" applyFont="1" applyFill="1" applyBorder="1" applyAlignment="1">
      <alignment horizontal="center" wrapText="1"/>
    </xf>
    <xf numFmtId="0" fontId="10" fillId="38" borderId="5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6">
    <dxf>
      <font>
        <strike val="0"/>
        <color rgb="FFFF000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2"/>
  <sheetViews>
    <sheetView zoomScaleSheetLayoutView="130" workbookViewId="0" topLeftCell="A19">
      <selection activeCell="B26" sqref="B26:B28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6.28125" style="0" customWidth="1"/>
    <col min="12" max="12" width="6.8515625" style="0" customWidth="1"/>
    <col min="13" max="13" width="7.00390625" style="0" customWidth="1"/>
    <col min="14" max="14" width="5.8515625" style="0" customWidth="1"/>
    <col min="15" max="15" width="7.00390625" style="0" customWidth="1"/>
    <col min="16" max="16" width="6.00390625" style="0" customWidth="1"/>
    <col min="17" max="17" width="5.8515625" style="0" customWidth="1"/>
    <col min="18" max="18" width="8.00390625" style="0" customWidth="1"/>
    <col min="19" max="19" width="5.8515625" style="0" customWidth="1"/>
    <col min="20" max="20" width="6.7109375" style="0" bestFit="1" customWidth="1"/>
    <col min="21" max="21" width="7.421875" style="0" bestFit="1" customWidth="1"/>
    <col min="22" max="22" width="6.421875" style="0" customWidth="1"/>
    <col min="23" max="23" width="5.8515625" style="0" customWidth="1"/>
    <col min="24" max="24" width="6.57421875" style="0" customWidth="1"/>
    <col min="25" max="25" width="6.28125" style="0" customWidth="1"/>
    <col min="26" max="26" width="5.8515625" style="0" customWidth="1"/>
    <col min="27" max="27" width="7.421875" style="0" bestFit="1" customWidth="1"/>
    <col min="28" max="31" width="5.8515625" style="0" customWidth="1"/>
  </cols>
  <sheetData>
    <row r="1" spans="28:30" ht="12.75">
      <c r="AB1" s="3" t="s">
        <v>69</v>
      </c>
      <c r="AC1" s="3"/>
      <c r="AD1" s="3"/>
    </row>
    <row r="2" spans="28:30" ht="12.75">
      <c r="AB2" s="1" t="s">
        <v>65</v>
      </c>
      <c r="AC2" s="3"/>
      <c r="AD2" s="3"/>
    </row>
    <row r="3" spans="28:30" ht="12.75">
      <c r="AB3" s="3" t="s">
        <v>168</v>
      </c>
      <c r="AC3" s="3"/>
      <c r="AD3" s="3"/>
    </row>
    <row r="4" spans="28:30" ht="12.75">
      <c r="AB4" s="1" t="s">
        <v>300</v>
      </c>
      <c r="AC4" s="3"/>
      <c r="AD4" s="3"/>
    </row>
    <row r="5" ht="15.75">
      <c r="AB5" s="195"/>
    </row>
    <row r="6" ht="12.75">
      <c r="U6" s="70"/>
    </row>
    <row r="7" spans="1:31" ht="15.75">
      <c r="A7" s="425" t="s">
        <v>66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</row>
    <row r="8" spans="1:31" ht="15.75">
      <c r="A8" s="425" t="s">
        <v>62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</row>
    <row r="9" spans="1:31" ht="15.75">
      <c r="A9" s="196"/>
      <c r="B9" s="197"/>
      <c r="C9" s="197"/>
      <c r="D9" s="198"/>
      <c r="E9" s="198"/>
      <c r="F9" s="198"/>
      <c r="G9" s="198"/>
      <c r="H9" s="198"/>
      <c r="I9" s="198"/>
      <c r="J9" s="197"/>
      <c r="K9" s="195"/>
      <c r="L9" s="199"/>
      <c r="M9" s="199"/>
      <c r="N9" s="195"/>
      <c r="O9" s="195"/>
      <c r="P9" s="195"/>
      <c r="Q9" s="194"/>
      <c r="R9" s="194"/>
      <c r="S9" s="194"/>
      <c r="T9" s="200"/>
      <c r="U9" s="200"/>
      <c r="V9" s="194"/>
      <c r="W9" s="200"/>
      <c r="X9" s="200"/>
      <c r="Y9" s="200"/>
      <c r="Z9" s="194"/>
      <c r="AA9" s="194"/>
      <c r="AB9" s="194"/>
      <c r="AC9" s="194"/>
      <c r="AD9" s="194"/>
      <c r="AE9" s="194"/>
    </row>
    <row r="10" spans="1:31" ht="15.75">
      <c r="A10" s="196"/>
      <c r="B10" s="6" t="s">
        <v>36</v>
      </c>
      <c r="C10" s="6"/>
      <c r="D10" s="201" t="s">
        <v>183</v>
      </c>
      <c r="E10" s="201"/>
      <c r="F10" s="201"/>
      <c r="G10" s="6"/>
      <c r="H10" s="6"/>
      <c r="I10" s="6"/>
      <c r="J10" s="6"/>
      <c r="K10" s="194"/>
      <c r="L10" s="202"/>
      <c r="M10" s="202"/>
      <c r="N10" s="194"/>
      <c r="O10" s="194"/>
      <c r="P10" s="196"/>
      <c r="Q10" s="194"/>
      <c r="R10" s="194"/>
      <c r="S10" s="194"/>
      <c r="T10" s="200"/>
      <c r="U10" s="200"/>
      <c r="V10" s="195"/>
      <c r="W10" s="195"/>
      <c r="X10" s="195"/>
      <c r="Y10" s="200"/>
      <c r="Z10" s="194"/>
      <c r="AA10" s="194"/>
      <c r="AB10" s="194"/>
      <c r="AC10" s="194"/>
      <c r="AD10" s="194"/>
      <c r="AE10" s="194"/>
    </row>
    <row r="11" spans="1:31" ht="15.75">
      <c r="A11" s="196"/>
      <c r="B11" s="6" t="s">
        <v>30</v>
      </c>
      <c r="C11" s="6"/>
      <c r="D11" s="201" t="s">
        <v>201</v>
      </c>
      <c r="E11" s="201"/>
      <c r="F11" s="201"/>
      <c r="G11" s="201"/>
      <c r="H11" s="201"/>
      <c r="I11" s="201"/>
      <c r="J11" s="201"/>
      <c r="K11" s="202"/>
      <c r="L11" s="202"/>
      <c r="M11" s="202"/>
      <c r="N11" s="194"/>
      <c r="O11" s="194"/>
      <c r="P11" s="194"/>
      <c r="Q11" s="194"/>
      <c r="R11" s="194"/>
      <c r="S11" s="194"/>
      <c r="T11" s="200"/>
      <c r="U11" s="200"/>
      <c r="V11" s="195"/>
      <c r="W11" s="195"/>
      <c r="X11" s="195"/>
      <c r="Y11" s="200"/>
      <c r="Z11" s="194"/>
      <c r="AA11" s="194"/>
      <c r="AB11" s="194"/>
      <c r="AC11" s="194"/>
      <c r="AD11" s="194"/>
      <c r="AE11" s="194"/>
    </row>
    <row r="12" spans="1:31" ht="15.75">
      <c r="A12" s="196"/>
      <c r="B12" s="6" t="s">
        <v>89</v>
      </c>
      <c r="C12" s="6"/>
      <c r="D12" s="129" t="s">
        <v>199</v>
      </c>
      <c r="E12" s="129"/>
      <c r="F12" s="6"/>
      <c r="G12" s="6"/>
      <c r="H12" s="6"/>
      <c r="I12" s="6"/>
      <c r="J12" s="6"/>
      <c r="K12" s="194"/>
      <c r="L12" s="202"/>
      <c r="M12" s="202"/>
      <c r="N12" s="194"/>
      <c r="O12" s="194"/>
      <c r="P12" s="196"/>
      <c r="Q12" s="194"/>
      <c r="R12" s="194"/>
      <c r="S12" s="194"/>
      <c r="T12" s="200"/>
      <c r="U12" s="200"/>
      <c r="V12" s="195"/>
      <c r="W12" s="195"/>
      <c r="X12" s="195"/>
      <c r="Y12" s="200"/>
      <c r="Z12" s="194"/>
      <c r="AA12" s="194"/>
      <c r="AB12" s="194"/>
      <c r="AC12" s="194"/>
      <c r="AD12" s="194"/>
      <c r="AE12" s="194"/>
    </row>
    <row r="13" spans="1:31" ht="15.75">
      <c r="A13" s="196"/>
      <c r="B13" s="194" t="s">
        <v>31</v>
      </c>
      <c r="C13" s="194"/>
      <c r="D13" s="202" t="s">
        <v>200</v>
      </c>
      <c r="E13" s="202"/>
      <c r="F13" s="202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200"/>
      <c r="U13" s="195"/>
      <c r="V13" s="195"/>
      <c r="W13" s="195"/>
      <c r="X13" s="195"/>
      <c r="Y13" s="200"/>
      <c r="Z13" s="194"/>
      <c r="AA13" s="194"/>
      <c r="AB13" s="194"/>
      <c r="AC13" s="194"/>
      <c r="AD13" s="194"/>
      <c r="AE13" s="194"/>
    </row>
    <row r="14" spans="1:31" ht="15.75">
      <c r="A14" s="196"/>
      <c r="B14" s="194" t="s">
        <v>10</v>
      </c>
      <c r="C14" s="194"/>
      <c r="D14" s="202" t="s">
        <v>96</v>
      </c>
      <c r="E14" s="202"/>
      <c r="F14" s="202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200"/>
      <c r="U14" s="200"/>
      <c r="V14" s="200"/>
      <c r="W14" s="200"/>
      <c r="X14" s="200"/>
      <c r="Y14" s="200"/>
      <c r="Z14" s="194"/>
      <c r="AA14" s="194"/>
      <c r="AB14" s="194"/>
      <c r="AC14" s="194"/>
      <c r="AD14" s="194"/>
      <c r="AE14" s="194"/>
    </row>
    <row r="15" spans="1:31" ht="15.75">
      <c r="A15" s="196"/>
      <c r="B15" s="203" t="s">
        <v>43</v>
      </c>
      <c r="C15" s="203"/>
      <c r="D15" s="202" t="s">
        <v>34</v>
      </c>
      <c r="E15" s="202"/>
      <c r="F15" s="202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200"/>
      <c r="U15" s="200"/>
      <c r="V15" s="200"/>
      <c r="W15" s="200"/>
      <c r="X15" s="200"/>
      <c r="Y15" s="200"/>
      <c r="Z15" s="194"/>
      <c r="AA15" s="194"/>
      <c r="AB15" s="194"/>
      <c r="AC15" s="194"/>
      <c r="AD15" s="194"/>
      <c r="AE15" s="194"/>
    </row>
    <row r="16" spans="1:31" ht="15.75">
      <c r="A16" s="196"/>
      <c r="B16" s="203" t="s">
        <v>41</v>
      </c>
      <c r="C16" s="203"/>
      <c r="D16" s="202" t="s">
        <v>34</v>
      </c>
      <c r="E16" s="202"/>
      <c r="F16" s="202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200"/>
      <c r="U16" s="200"/>
      <c r="V16" s="200"/>
      <c r="W16" s="200"/>
      <c r="X16" s="200"/>
      <c r="Y16" s="200"/>
      <c r="Z16" s="194"/>
      <c r="AA16" s="194"/>
      <c r="AB16" s="194"/>
      <c r="AC16" s="194"/>
      <c r="AD16" s="194"/>
      <c r="AE16" s="194"/>
    </row>
    <row r="17" spans="1:31" ht="15.75">
      <c r="A17" s="196"/>
      <c r="B17" s="194" t="s">
        <v>32</v>
      </c>
      <c r="C17" s="194"/>
      <c r="D17" s="201">
        <v>90</v>
      </c>
      <c r="E17" s="201"/>
      <c r="F17" s="202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200"/>
      <c r="U17" s="200"/>
      <c r="V17" s="200"/>
      <c r="W17" s="200"/>
      <c r="X17" s="200"/>
      <c r="Y17" s="200"/>
      <c r="Z17" s="194"/>
      <c r="AA17" s="194"/>
      <c r="AB17" s="194"/>
      <c r="AC17" s="194"/>
      <c r="AD17" s="194"/>
      <c r="AE17" s="194"/>
    </row>
    <row r="18" spans="1:31" ht="16.5" thickBot="1">
      <c r="A18" s="196"/>
      <c r="B18" s="194" t="s">
        <v>33</v>
      </c>
      <c r="C18" s="194"/>
      <c r="D18" s="202" t="s">
        <v>269</v>
      </c>
      <c r="E18" s="202"/>
      <c r="F18" s="202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200"/>
      <c r="U18" s="200"/>
      <c r="V18" s="200"/>
      <c r="W18" s="200"/>
      <c r="X18" s="200"/>
      <c r="Y18" s="200"/>
      <c r="Z18" s="194"/>
      <c r="AA18" s="194"/>
      <c r="AB18" s="194"/>
      <c r="AC18" s="194"/>
      <c r="AD18" s="194"/>
      <c r="AE18" s="194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258</v>
      </c>
      <c r="K21" s="466" t="s">
        <v>259</v>
      </c>
      <c r="L21" s="466" t="s">
        <v>260</v>
      </c>
      <c r="M21" s="468" t="s">
        <v>261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/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220"/>
      <c r="AA23" s="86"/>
      <c r="AB23" s="135"/>
      <c r="AC23" s="220"/>
      <c r="AD23" s="86"/>
      <c r="AE23" s="160"/>
    </row>
    <row r="24" spans="1:31" ht="12.75">
      <c r="A24" s="24" t="s">
        <v>1</v>
      </c>
      <c r="B24" s="26" t="s">
        <v>142</v>
      </c>
      <c r="C24" s="121"/>
      <c r="D24" s="30">
        <v>2</v>
      </c>
      <c r="E24" s="175">
        <f>D24*27</f>
        <v>54</v>
      </c>
      <c r="F24" s="176">
        <f aca="true" t="shared" si="0" ref="F24:F31">TRUNC((E24-SUM(K24))*0.3)</f>
        <v>13</v>
      </c>
      <c r="G24" s="176">
        <f>E24-F24-K24</f>
        <v>31</v>
      </c>
      <c r="H24" s="170">
        <f>G24-I24</f>
        <v>22</v>
      </c>
      <c r="I24" s="180">
        <f aca="true" t="shared" si="1" ref="I24:I31">ROUND(G24*0.29,0)</f>
        <v>9</v>
      </c>
      <c r="J24" s="32">
        <v>0</v>
      </c>
      <c r="K24" s="31">
        <f>D24*5</f>
        <v>10</v>
      </c>
      <c r="L24" s="31">
        <v>2</v>
      </c>
      <c r="M24" s="97">
        <f>F24+G24</f>
        <v>44</v>
      </c>
      <c r="N24" s="99">
        <f>F24</f>
        <v>13</v>
      </c>
      <c r="O24" s="100">
        <f>G24</f>
        <v>31</v>
      </c>
      <c r="P24" s="88">
        <f>SUM(N24:O24)</f>
        <v>44</v>
      </c>
      <c r="Q24" s="101"/>
      <c r="R24" s="100"/>
      <c r="S24" s="80">
        <f aca="true" t="shared" si="2" ref="S24:S33">SUM(Q24:R24)</f>
        <v>0</v>
      </c>
      <c r="T24" s="99"/>
      <c r="U24" s="100"/>
      <c r="V24" s="80">
        <f aca="true" t="shared" si="3" ref="V24:V33">SUM(T24:U24)</f>
        <v>0</v>
      </c>
      <c r="W24" s="101"/>
      <c r="X24" s="100"/>
      <c r="Y24" s="80">
        <f aca="true" t="shared" si="4" ref="Y24:Y33">SUM(W24:X24)</f>
        <v>0</v>
      </c>
      <c r="Z24" s="221"/>
      <c r="AA24" s="222"/>
      <c r="AB24" s="136">
        <f>SUM(Z24:AA24)</f>
        <v>0</v>
      </c>
      <c r="AC24" s="221"/>
      <c r="AD24" s="222"/>
      <c r="AE24" s="161">
        <f>SUM(AC24:AD24)</f>
        <v>0</v>
      </c>
    </row>
    <row r="25" spans="1:31" ht="12.75">
      <c r="A25" s="24" t="s">
        <v>187</v>
      </c>
      <c r="B25" s="26" t="s">
        <v>86</v>
      </c>
      <c r="C25" s="121"/>
      <c r="D25" s="30">
        <v>2</v>
      </c>
      <c r="E25" s="175">
        <f>D25*27</f>
        <v>54</v>
      </c>
      <c r="F25" s="176">
        <f t="shared" si="0"/>
        <v>13</v>
      </c>
      <c r="G25" s="176">
        <f>E25-F25-K25</f>
        <v>31</v>
      </c>
      <c r="H25" s="170">
        <f aca="true" t="shared" si="5" ref="H25:H31">G25-I25</f>
        <v>22</v>
      </c>
      <c r="I25" s="180">
        <f t="shared" si="1"/>
        <v>9</v>
      </c>
      <c r="J25" s="32"/>
      <c r="K25" s="31">
        <f aca="true" t="shared" si="6" ref="K25:K32">D25*5</f>
        <v>10</v>
      </c>
      <c r="L25" s="31">
        <v>2</v>
      </c>
      <c r="M25" s="97">
        <f aca="true" t="shared" si="7" ref="M25:M31">F25+G25</f>
        <v>44</v>
      </c>
      <c r="N25" s="99"/>
      <c r="O25" s="100"/>
      <c r="P25" s="80">
        <f>SUM(N25:O25)</f>
        <v>0</v>
      </c>
      <c r="Q25" s="101">
        <f>F25</f>
        <v>13</v>
      </c>
      <c r="R25" s="100">
        <f>G25</f>
        <v>31</v>
      </c>
      <c r="S25" s="80">
        <v>44</v>
      </c>
      <c r="T25" s="99"/>
      <c r="U25" s="100"/>
      <c r="V25" s="80"/>
      <c r="W25" s="101"/>
      <c r="X25" s="100"/>
      <c r="Y25" s="80"/>
      <c r="Z25" s="221"/>
      <c r="AA25" s="222"/>
      <c r="AB25" s="136">
        <f aca="true" t="shared" si="8" ref="AB25:AB32">SUM(Z25:AA25)</f>
        <v>0</v>
      </c>
      <c r="AC25" s="221"/>
      <c r="AD25" s="222"/>
      <c r="AE25" s="161">
        <f aca="true" t="shared" si="9" ref="AE25:AE32">SUM(AC25:AD25)</f>
        <v>0</v>
      </c>
    </row>
    <row r="26" spans="1:31" ht="25.5">
      <c r="A26" s="14" t="s">
        <v>13</v>
      </c>
      <c r="B26" s="9" t="s">
        <v>301</v>
      </c>
      <c r="C26" s="123" t="s">
        <v>87</v>
      </c>
      <c r="D26" s="33">
        <v>10</v>
      </c>
      <c r="E26" s="175">
        <f>D26*27</f>
        <v>270</v>
      </c>
      <c r="F26" s="176">
        <f t="shared" si="0"/>
        <v>66</v>
      </c>
      <c r="G26" s="176">
        <f>E26-F26-K26</f>
        <v>154</v>
      </c>
      <c r="H26" s="170">
        <f>G26-I26</f>
        <v>109</v>
      </c>
      <c r="I26" s="180">
        <f t="shared" si="1"/>
        <v>45</v>
      </c>
      <c r="J26" s="34">
        <v>15</v>
      </c>
      <c r="K26" s="31">
        <f t="shared" si="6"/>
        <v>50</v>
      </c>
      <c r="L26" s="34">
        <v>6</v>
      </c>
      <c r="M26" s="97">
        <f t="shared" si="7"/>
        <v>220</v>
      </c>
      <c r="N26" s="99">
        <f>F26</f>
        <v>66</v>
      </c>
      <c r="O26" s="100">
        <f>G26</f>
        <v>154</v>
      </c>
      <c r="P26" s="80">
        <f>SUM(N26:O26)</f>
        <v>220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221"/>
      <c r="AA26" s="222"/>
      <c r="AB26" s="136">
        <f>SUM(Z26:AA26)</f>
        <v>0</v>
      </c>
      <c r="AC26" s="221"/>
      <c r="AD26" s="222"/>
      <c r="AE26" s="161">
        <f>SUM(AC26:AD26)</f>
        <v>0</v>
      </c>
    </row>
    <row r="27" spans="1:31" ht="38.25">
      <c r="A27" s="14" t="s">
        <v>14</v>
      </c>
      <c r="B27" s="10" t="s">
        <v>202</v>
      </c>
      <c r="C27" s="123" t="s">
        <v>87</v>
      </c>
      <c r="D27" s="33">
        <v>5</v>
      </c>
      <c r="E27" s="175">
        <f aca="true" t="shared" si="10" ref="E27:E32">D27*27</f>
        <v>135</v>
      </c>
      <c r="F27" s="176">
        <f t="shared" si="0"/>
        <v>33</v>
      </c>
      <c r="G27" s="176">
        <f aca="true" t="shared" si="11" ref="G27:G32">E27-F27-K27</f>
        <v>77</v>
      </c>
      <c r="H27" s="170">
        <f t="shared" si="5"/>
        <v>55</v>
      </c>
      <c r="I27" s="180">
        <f t="shared" si="1"/>
        <v>22</v>
      </c>
      <c r="J27" s="34">
        <v>15</v>
      </c>
      <c r="K27" s="31">
        <f t="shared" si="6"/>
        <v>25</v>
      </c>
      <c r="L27" s="34">
        <v>6</v>
      </c>
      <c r="M27" s="97">
        <f t="shared" si="7"/>
        <v>110</v>
      </c>
      <c r="N27" s="99">
        <f>F27</f>
        <v>33</v>
      </c>
      <c r="O27" s="100"/>
      <c r="P27" s="80">
        <f>SUM(N27:O27)</f>
        <v>33</v>
      </c>
      <c r="Q27" s="99"/>
      <c r="R27" s="100">
        <f>G27</f>
        <v>77</v>
      </c>
      <c r="S27" s="80">
        <f t="shared" si="2"/>
        <v>77</v>
      </c>
      <c r="T27" s="99"/>
      <c r="U27" s="100"/>
      <c r="V27" s="80">
        <f t="shared" si="3"/>
        <v>0</v>
      </c>
      <c r="W27" s="101"/>
      <c r="X27" s="100"/>
      <c r="Y27" s="80">
        <f t="shared" si="4"/>
        <v>0</v>
      </c>
      <c r="Z27" s="221"/>
      <c r="AA27" s="222"/>
      <c r="AB27" s="136">
        <f t="shared" si="8"/>
        <v>0</v>
      </c>
      <c r="AC27" s="221"/>
      <c r="AD27" s="222"/>
      <c r="AE27" s="161">
        <f t="shared" si="9"/>
        <v>0</v>
      </c>
    </row>
    <row r="28" spans="1:31" ht="38.25">
      <c r="A28" s="14" t="s">
        <v>15</v>
      </c>
      <c r="B28" s="10" t="s">
        <v>262</v>
      </c>
      <c r="C28" s="123" t="s">
        <v>87</v>
      </c>
      <c r="D28" s="33">
        <v>10</v>
      </c>
      <c r="E28" s="175">
        <f t="shared" si="10"/>
        <v>270</v>
      </c>
      <c r="F28" s="176">
        <f t="shared" si="0"/>
        <v>66</v>
      </c>
      <c r="G28" s="176">
        <f t="shared" si="11"/>
        <v>154</v>
      </c>
      <c r="H28" s="170">
        <f t="shared" si="5"/>
        <v>109</v>
      </c>
      <c r="I28" s="180">
        <f t="shared" si="1"/>
        <v>45</v>
      </c>
      <c r="J28" s="36">
        <v>15</v>
      </c>
      <c r="K28" s="31">
        <f t="shared" si="6"/>
        <v>50</v>
      </c>
      <c r="L28" s="34">
        <v>6</v>
      </c>
      <c r="M28" s="97">
        <f t="shared" si="7"/>
        <v>220</v>
      </c>
      <c r="N28" s="100"/>
      <c r="O28" s="100"/>
      <c r="P28" s="80">
        <f aca="true" t="shared" si="12" ref="P28:P33">SUM(N28:O28)</f>
        <v>0</v>
      </c>
      <c r="Q28" s="101">
        <v>66</v>
      </c>
      <c r="R28" s="100"/>
      <c r="S28" s="80">
        <f t="shared" si="2"/>
        <v>66</v>
      </c>
      <c r="T28" s="99"/>
      <c r="U28" s="100">
        <v>154</v>
      </c>
      <c r="V28" s="80">
        <f t="shared" si="3"/>
        <v>154</v>
      </c>
      <c r="W28" s="101"/>
      <c r="X28" s="100"/>
      <c r="Y28" s="80">
        <f t="shared" si="4"/>
        <v>0</v>
      </c>
      <c r="Z28" s="221"/>
      <c r="AA28" s="222"/>
      <c r="AB28" s="136">
        <f t="shared" si="8"/>
        <v>0</v>
      </c>
      <c r="AC28" s="221"/>
      <c r="AD28" s="222"/>
      <c r="AE28" s="161">
        <f t="shared" si="9"/>
        <v>0</v>
      </c>
    </row>
    <row r="29" spans="1:31" ht="38.25">
      <c r="A29" s="14" t="s">
        <v>16</v>
      </c>
      <c r="B29" s="130" t="s">
        <v>203</v>
      </c>
      <c r="C29" s="123" t="s">
        <v>87</v>
      </c>
      <c r="D29" s="33">
        <v>15</v>
      </c>
      <c r="E29" s="175">
        <f t="shared" si="10"/>
        <v>405</v>
      </c>
      <c r="F29" s="176">
        <f t="shared" si="0"/>
        <v>99</v>
      </c>
      <c r="G29" s="176">
        <f t="shared" si="11"/>
        <v>231</v>
      </c>
      <c r="H29" s="170">
        <f t="shared" si="5"/>
        <v>164</v>
      </c>
      <c r="I29" s="180">
        <f t="shared" si="1"/>
        <v>67</v>
      </c>
      <c r="J29" s="34">
        <v>15</v>
      </c>
      <c r="K29" s="31">
        <f t="shared" si="6"/>
        <v>75</v>
      </c>
      <c r="L29" s="34">
        <v>6</v>
      </c>
      <c r="M29" s="97">
        <f t="shared" si="7"/>
        <v>330</v>
      </c>
      <c r="N29" s="99"/>
      <c r="O29" s="100"/>
      <c r="P29" s="80">
        <f t="shared" si="12"/>
        <v>0</v>
      </c>
      <c r="Q29" s="101"/>
      <c r="R29" s="100"/>
      <c r="S29" s="80">
        <f t="shared" si="2"/>
        <v>0</v>
      </c>
      <c r="T29" s="99"/>
      <c r="U29" s="100"/>
      <c r="V29" s="80">
        <f t="shared" si="3"/>
        <v>0</v>
      </c>
      <c r="W29" s="101"/>
      <c r="X29" s="100"/>
      <c r="Y29" s="80">
        <f t="shared" si="4"/>
        <v>0</v>
      </c>
      <c r="Z29" s="221">
        <v>99</v>
      </c>
      <c r="AA29" s="222">
        <v>231</v>
      </c>
      <c r="AB29" s="136">
        <f t="shared" si="8"/>
        <v>330</v>
      </c>
      <c r="AC29" s="221"/>
      <c r="AD29" s="222"/>
      <c r="AE29" s="161">
        <f t="shared" si="9"/>
        <v>0</v>
      </c>
    </row>
    <row r="30" spans="1:31" ht="12.75">
      <c r="A30" s="14" t="s">
        <v>17</v>
      </c>
      <c r="B30" s="10" t="s">
        <v>204</v>
      </c>
      <c r="C30" s="123" t="s">
        <v>87</v>
      </c>
      <c r="D30" s="33">
        <v>10</v>
      </c>
      <c r="E30" s="175">
        <f t="shared" si="10"/>
        <v>270</v>
      </c>
      <c r="F30" s="176">
        <f t="shared" si="0"/>
        <v>66</v>
      </c>
      <c r="G30" s="176">
        <f t="shared" si="11"/>
        <v>154</v>
      </c>
      <c r="H30" s="170">
        <f t="shared" si="5"/>
        <v>109</v>
      </c>
      <c r="I30" s="180">
        <f t="shared" si="1"/>
        <v>45</v>
      </c>
      <c r="J30" s="34">
        <v>15</v>
      </c>
      <c r="K30" s="31">
        <f t="shared" si="6"/>
        <v>50</v>
      </c>
      <c r="L30" s="34">
        <v>6</v>
      </c>
      <c r="M30" s="97">
        <f t="shared" si="7"/>
        <v>220</v>
      </c>
      <c r="N30" s="99"/>
      <c r="O30" s="100"/>
      <c r="P30" s="80">
        <f t="shared" si="12"/>
        <v>0</v>
      </c>
      <c r="Q30" s="101"/>
      <c r="R30" s="100"/>
      <c r="S30" s="80">
        <f t="shared" si="2"/>
        <v>0</v>
      </c>
      <c r="T30" s="99">
        <v>66</v>
      </c>
      <c r="U30" s="100"/>
      <c r="V30" s="80">
        <f t="shared" si="3"/>
        <v>66</v>
      </c>
      <c r="W30" s="101"/>
      <c r="X30" s="100">
        <v>154</v>
      </c>
      <c r="Y30" s="80">
        <f t="shared" si="4"/>
        <v>154</v>
      </c>
      <c r="Z30" s="221"/>
      <c r="AA30" s="222"/>
      <c r="AB30" s="136">
        <f t="shared" si="8"/>
        <v>0</v>
      </c>
      <c r="AC30" s="221"/>
      <c r="AD30" s="222"/>
      <c r="AE30" s="161">
        <f t="shared" si="9"/>
        <v>0</v>
      </c>
    </row>
    <row r="31" spans="1:31" ht="25.5">
      <c r="A31" s="14" t="s">
        <v>18</v>
      </c>
      <c r="B31" s="10" t="s">
        <v>205</v>
      </c>
      <c r="C31" s="123" t="s">
        <v>87</v>
      </c>
      <c r="D31" s="33">
        <v>10</v>
      </c>
      <c r="E31" s="175">
        <f t="shared" si="10"/>
        <v>270</v>
      </c>
      <c r="F31" s="176">
        <f t="shared" si="0"/>
        <v>66</v>
      </c>
      <c r="G31" s="176">
        <f t="shared" si="11"/>
        <v>154</v>
      </c>
      <c r="H31" s="170">
        <f t="shared" si="5"/>
        <v>109</v>
      </c>
      <c r="I31" s="180">
        <f t="shared" si="1"/>
        <v>45</v>
      </c>
      <c r="J31" s="34">
        <v>15</v>
      </c>
      <c r="K31" s="31">
        <f t="shared" si="6"/>
        <v>50</v>
      </c>
      <c r="L31" s="34">
        <v>6</v>
      </c>
      <c r="M31" s="97">
        <f t="shared" si="7"/>
        <v>220</v>
      </c>
      <c r="N31" s="99"/>
      <c r="O31" s="100"/>
      <c r="P31" s="80">
        <f t="shared" si="12"/>
        <v>0</v>
      </c>
      <c r="Q31" s="101"/>
      <c r="R31" s="100"/>
      <c r="S31" s="80">
        <f t="shared" si="2"/>
        <v>0</v>
      </c>
      <c r="T31" s="99" t="s">
        <v>263</v>
      </c>
      <c r="U31" s="100"/>
      <c r="V31" s="80">
        <f t="shared" si="3"/>
        <v>0</v>
      </c>
      <c r="W31" s="101"/>
      <c r="X31" s="100"/>
      <c r="Y31" s="80">
        <f t="shared" si="4"/>
        <v>0</v>
      </c>
      <c r="Z31" s="221">
        <v>80</v>
      </c>
      <c r="AA31" s="222">
        <v>140</v>
      </c>
      <c r="AB31" s="136">
        <f t="shared" si="8"/>
        <v>220</v>
      </c>
      <c r="AC31" s="221"/>
      <c r="AD31" s="222"/>
      <c r="AE31" s="161">
        <f t="shared" si="9"/>
        <v>0</v>
      </c>
    </row>
    <row r="32" spans="1:31" ht="12.75">
      <c r="A32" s="14" t="s">
        <v>59</v>
      </c>
      <c r="B32" s="10" t="s">
        <v>29</v>
      </c>
      <c r="C32" s="123"/>
      <c r="D32" s="33">
        <v>10</v>
      </c>
      <c r="E32" s="175">
        <f t="shared" si="10"/>
        <v>270</v>
      </c>
      <c r="F32" s="34">
        <v>0</v>
      </c>
      <c r="G32" s="176">
        <f t="shared" si="11"/>
        <v>220</v>
      </c>
      <c r="H32" s="170"/>
      <c r="I32" s="180">
        <f>ROUND(G32*1,0)</f>
        <v>220</v>
      </c>
      <c r="J32" s="34"/>
      <c r="K32" s="31">
        <f t="shared" si="6"/>
        <v>50</v>
      </c>
      <c r="L32" s="34"/>
      <c r="M32" s="97">
        <v>220</v>
      </c>
      <c r="N32" s="99"/>
      <c r="O32" s="100"/>
      <c r="P32" s="80">
        <f t="shared" si="12"/>
        <v>0</v>
      </c>
      <c r="Q32" s="101"/>
      <c r="R32" s="100"/>
      <c r="S32" s="80">
        <f t="shared" si="2"/>
        <v>0</v>
      </c>
      <c r="T32" s="99"/>
      <c r="U32" s="100"/>
      <c r="V32" s="80">
        <f t="shared" si="3"/>
        <v>0</v>
      </c>
      <c r="W32" s="101"/>
      <c r="X32" s="100"/>
      <c r="Y32" s="80">
        <f t="shared" si="4"/>
        <v>0</v>
      </c>
      <c r="Z32" s="221"/>
      <c r="AA32" s="222"/>
      <c r="AB32" s="136">
        <f t="shared" si="8"/>
        <v>0</v>
      </c>
      <c r="AC32" s="221"/>
      <c r="AD32" s="222">
        <v>220</v>
      </c>
      <c r="AE32" s="161">
        <f t="shared" si="9"/>
        <v>220</v>
      </c>
    </row>
    <row r="33" spans="1:31" ht="12.75">
      <c r="A33" s="15"/>
      <c r="B33" s="11" t="s">
        <v>42</v>
      </c>
      <c r="C33" s="115"/>
      <c r="D33" s="40">
        <f aca="true" t="shared" si="13" ref="D33:O33">SUM(D24:D32)</f>
        <v>74</v>
      </c>
      <c r="E33" s="163">
        <f t="shared" si="13"/>
        <v>1998</v>
      </c>
      <c r="F33" s="41">
        <f t="shared" si="13"/>
        <v>422</v>
      </c>
      <c r="G33" s="41">
        <f t="shared" si="13"/>
        <v>1206</v>
      </c>
      <c r="H33" s="41">
        <f t="shared" si="13"/>
        <v>699</v>
      </c>
      <c r="I33" s="41">
        <f t="shared" si="13"/>
        <v>507</v>
      </c>
      <c r="J33" s="41">
        <f t="shared" si="13"/>
        <v>90</v>
      </c>
      <c r="K33" s="41">
        <f t="shared" si="13"/>
        <v>370</v>
      </c>
      <c r="L33" s="41">
        <f t="shared" si="13"/>
        <v>40</v>
      </c>
      <c r="M33" s="98">
        <f>SUM(M24:M32)</f>
        <v>1628</v>
      </c>
      <c r="N33" s="92">
        <f t="shared" si="13"/>
        <v>112</v>
      </c>
      <c r="O33" s="55">
        <f t="shared" si="13"/>
        <v>185</v>
      </c>
      <c r="P33" s="80">
        <f t="shared" si="12"/>
        <v>297</v>
      </c>
      <c r="Q33" s="92">
        <f>SUM(Q24:Q32)</f>
        <v>79</v>
      </c>
      <c r="R33" s="55">
        <f>SUM(R24:R32)</f>
        <v>108</v>
      </c>
      <c r="S33" s="80">
        <f t="shared" si="2"/>
        <v>187</v>
      </c>
      <c r="T33" s="92">
        <f>SUM(T24:T32)</f>
        <v>66</v>
      </c>
      <c r="U33" s="55">
        <f>SUM(U24:U32)</f>
        <v>154</v>
      </c>
      <c r="V33" s="80">
        <f t="shared" si="3"/>
        <v>220</v>
      </c>
      <c r="W33" s="92">
        <f>SUM(W24:W32)</f>
        <v>0</v>
      </c>
      <c r="X33" s="55">
        <f>SUM(X24:X32)</f>
        <v>154</v>
      </c>
      <c r="Y33" s="56">
        <f t="shared" si="4"/>
        <v>154</v>
      </c>
      <c r="Z33" s="163">
        <f>SUM(Z24:Z32)</f>
        <v>179</v>
      </c>
      <c r="AA33" s="55">
        <f>SUM(AA24:AA32)</f>
        <v>371</v>
      </c>
      <c r="AB33" s="80">
        <f>SUM(Z33:AA33)</f>
        <v>550</v>
      </c>
      <c r="AC33" s="163">
        <f>SUM(AC24:AC32)</f>
        <v>0</v>
      </c>
      <c r="AD33" s="55">
        <f>SUM(AD24:AD32)</f>
        <v>220</v>
      </c>
      <c r="AE33" s="56">
        <f>SUM(AC33:AD33)</f>
        <v>220</v>
      </c>
    </row>
    <row r="34" spans="1:31" s="91" customFormat="1" ht="12.75">
      <c r="A34" s="89" t="s">
        <v>4</v>
      </c>
      <c r="B34" s="90" t="s">
        <v>24</v>
      </c>
      <c r="C34" s="116"/>
      <c r="D34" s="56"/>
      <c r="E34" s="78"/>
      <c r="F34" s="44"/>
      <c r="G34" s="43"/>
      <c r="H34" s="172"/>
      <c r="I34" s="43"/>
      <c r="J34" s="43"/>
      <c r="K34" s="43"/>
      <c r="L34" s="43"/>
      <c r="M34" s="45"/>
      <c r="N34" s="46"/>
      <c r="O34" s="65"/>
      <c r="P34" s="80"/>
      <c r="Q34" s="78"/>
      <c r="R34" s="81"/>
      <c r="S34" s="83"/>
      <c r="T34" s="46"/>
      <c r="U34" s="65"/>
      <c r="V34" s="80"/>
      <c r="W34" s="78"/>
      <c r="X34" s="81"/>
      <c r="Y34" s="138"/>
      <c r="Z34" s="43"/>
      <c r="AA34" s="43"/>
      <c r="AB34" s="43"/>
      <c r="AC34" s="43"/>
      <c r="AD34" s="43"/>
      <c r="AE34" s="43"/>
    </row>
    <row r="35" spans="1:31" ht="25.5">
      <c r="A35" s="154" t="s">
        <v>6</v>
      </c>
      <c r="B35" s="96" t="s">
        <v>206</v>
      </c>
      <c r="C35" s="123" t="s">
        <v>87</v>
      </c>
      <c r="D35" s="208">
        <v>0</v>
      </c>
      <c r="E35" s="177">
        <f>D35*27</f>
        <v>0</v>
      </c>
      <c r="F35" s="176">
        <f>TRUNC((E35-SUM(K35))*0.3)</f>
        <v>0</v>
      </c>
      <c r="G35" s="176">
        <f>E35-F35-K35</f>
        <v>0</v>
      </c>
      <c r="H35" s="170">
        <f>G35-I35</f>
        <v>0</v>
      </c>
      <c r="I35" s="180">
        <f>ROUND(G35*0.29,0)</f>
        <v>0</v>
      </c>
      <c r="J35" s="34">
        <v>0</v>
      </c>
      <c r="K35" s="31">
        <f>D35*5</f>
        <v>0</v>
      </c>
      <c r="L35" s="34">
        <v>0</v>
      </c>
      <c r="M35" s="97">
        <f>F35+G35+J35+L35</f>
        <v>0</v>
      </c>
      <c r="N35" s="99"/>
      <c r="O35" s="100"/>
      <c r="P35" s="80">
        <f>SUM(N35:O35)</f>
        <v>0</v>
      </c>
      <c r="Q35" s="101"/>
      <c r="R35" s="100"/>
      <c r="S35" s="80">
        <f>SUM(Q35:R35)</f>
        <v>0</v>
      </c>
      <c r="T35" s="99"/>
      <c r="U35" s="100"/>
      <c r="V35" s="80">
        <f>SUM(T35:U35)</f>
        <v>0</v>
      </c>
      <c r="W35" s="101"/>
      <c r="X35" s="100"/>
      <c r="Y35" s="80">
        <f>SUM(W35:X35)</f>
        <v>0</v>
      </c>
      <c r="Z35" s="223"/>
      <c r="AA35" s="222"/>
      <c r="AB35" s="136">
        <f>SUM(Z35:AA35)</f>
        <v>0</v>
      </c>
      <c r="AC35" s="226">
        <v>0</v>
      </c>
      <c r="AD35" s="100">
        <v>0</v>
      </c>
      <c r="AE35" s="161">
        <f>SUM(AC35:AD35)</f>
        <v>0</v>
      </c>
    </row>
    <row r="36" spans="1:31" ht="25.5">
      <c r="A36" s="154" t="s">
        <v>7</v>
      </c>
      <c r="B36" s="10" t="s">
        <v>207</v>
      </c>
      <c r="C36" s="123" t="s">
        <v>87</v>
      </c>
      <c r="D36" s="33">
        <v>10</v>
      </c>
      <c r="E36" s="178">
        <f>D36*27</f>
        <v>270</v>
      </c>
      <c r="F36" s="176">
        <f>TRUNC((E36-SUM(K36))*0.3)</f>
        <v>66</v>
      </c>
      <c r="G36" s="176">
        <f>E36-F36-K36</f>
        <v>154</v>
      </c>
      <c r="H36" s="170">
        <f>G36-I36</f>
        <v>109</v>
      </c>
      <c r="I36" s="180">
        <f>ROUND(G36*0.29,0)</f>
        <v>45</v>
      </c>
      <c r="J36" s="34">
        <v>8</v>
      </c>
      <c r="K36" s="31">
        <f>D36*5</f>
        <v>50</v>
      </c>
      <c r="L36" s="34">
        <v>8</v>
      </c>
      <c r="M36" s="97">
        <f>F36+G36+J36+L36</f>
        <v>236</v>
      </c>
      <c r="N36" s="99"/>
      <c r="O36" s="100"/>
      <c r="P36" s="80">
        <f>SUM(N36:O36)</f>
        <v>0</v>
      </c>
      <c r="Q36" s="101"/>
      <c r="R36" s="100"/>
      <c r="S36" s="80">
        <f>SUM(Q36:R36)</f>
        <v>0</v>
      </c>
      <c r="T36" s="99"/>
      <c r="U36" s="100"/>
      <c r="V36" s="80">
        <f>SUM(T36:U36)</f>
        <v>0</v>
      </c>
      <c r="W36" s="101"/>
      <c r="X36" s="100"/>
      <c r="Y36" s="80">
        <f>SUM(W36:X36)</f>
        <v>0</v>
      </c>
      <c r="Z36" s="221"/>
      <c r="AA36" s="222"/>
      <c r="AB36" s="136">
        <f>SUM(Z36:AA36)</f>
        <v>0</v>
      </c>
      <c r="AC36" s="221">
        <v>66</v>
      </c>
      <c r="AD36" s="100">
        <v>154</v>
      </c>
      <c r="AE36" s="161">
        <f>SUM(AC36:AD36)</f>
        <v>220</v>
      </c>
    </row>
    <row r="37" spans="1:31" ht="12.75">
      <c r="A37" s="18"/>
      <c r="B37" s="11" t="s">
        <v>42</v>
      </c>
      <c r="C37" s="115"/>
      <c r="D37" s="40">
        <f aca="true" t="shared" si="14" ref="D37:AD37">SUM(D35:D36)</f>
        <v>10</v>
      </c>
      <c r="E37" s="163">
        <f>SUM(E35:E36)</f>
        <v>270</v>
      </c>
      <c r="F37" s="41">
        <f t="shared" si="14"/>
        <v>66</v>
      </c>
      <c r="G37" s="41">
        <f t="shared" si="14"/>
        <v>154</v>
      </c>
      <c r="H37" s="41">
        <f>SUM(I35:I36)</f>
        <v>45</v>
      </c>
      <c r="J37" s="41">
        <f t="shared" si="14"/>
        <v>8</v>
      </c>
      <c r="K37" s="41">
        <f t="shared" si="14"/>
        <v>50</v>
      </c>
      <c r="L37" s="41">
        <f t="shared" si="14"/>
        <v>8</v>
      </c>
      <c r="M37" s="98">
        <f t="shared" si="14"/>
        <v>236</v>
      </c>
      <c r="N37" s="35">
        <f t="shared" si="14"/>
        <v>0</v>
      </c>
      <c r="O37" s="63">
        <f t="shared" si="14"/>
        <v>0</v>
      </c>
      <c r="P37" s="80">
        <f t="shared" si="14"/>
        <v>0</v>
      </c>
      <c r="Q37" s="35">
        <f t="shared" si="14"/>
        <v>0</v>
      </c>
      <c r="R37" s="63">
        <f t="shared" si="14"/>
        <v>0</v>
      </c>
      <c r="S37" s="80">
        <f t="shared" si="14"/>
        <v>0</v>
      </c>
      <c r="T37" s="35">
        <f t="shared" si="14"/>
        <v>0</v>
      </c>
      <c r="U37" s="63">
        <f t="shared" si="14"/>
        <v>0</v>
      </c>
      <c r="V37" s="80">
        <f t="shared" si="14"/>
        <v>0</v>
      </c>
      <c r="W37" s="35">
        <f t="shared" si="14"/>
        <v>0</v>
      </c>
      <c r="X37" s="63">
        <f t="shared" si="14"/>
        <v>0</v>
      </c>
      <c r="Y37" s="80">
        <f t="shared" si="14"/>
        <v>0</v>
      </c>
      <c r="Z37" s="35">
        <f t="shared" si="14"/>
        <v>0</v>
      </c>
      <c r="AA37" s="63">
        <f t="shared" si="14"/>
        <v>0</v>
      </c>
      <c r="AB37" s="80">
        <f t="shared" si="14"/>
        <v>0</v>
      </c>
      <c r="AC37" s="35">
        <f t="shared" si="14"/>
        <v>66</v>
      </c>
      <c r="AD37" s="63">
        <f t="shared" si="14"/>
        <v>154</v>
      </c>
      <c r="AE37" s="161">
        <f>SUM(AC37:AD37)</f>
        <v>220</v>
      </c>
    </row>
    <row r="38" spans="1:31" ht="12.75">
      <c r="A38" s="19" t="s">
        <v>5</v>
      </c>
      <c r="B38" s="12" t="s">
        <v>23</v>
      </c>
      <c r="C38" s="117"/>
      <c r="D38" s="56"/>
      <c r="E38" s="78"/>
      <c r="F38" s="44"/>
      <c r="G38" s="43"/>
      <c r="H38" s="172"/>
      <c r="I38" s="43"/>
      <c r="J38" s="43"/>
      <c r="K38" s="43"/>
      <c r="L38" s="43"/>
      <c r="M38" s="57"/>
      <c r="N38" s="42"/>
      <c r="O38" s="65"/>
      <c r="P38" s="80"/>
      <c r="Q38" s="78"/>
      <c r="R38" s="65"/>
      <c r="S38" s="83"/>
      <c r="T38" s="46"/>
      <c r="U38" s="65"/>
      <c r="V38" s="80"/>
      <c r="W38" s="78"/>
      <c r="X38" s="65"/>
      <c r="Y38" s="80"/>
      <c r="Z38" s="46"/>
      <c r="AA38" s="65"/>
      <c r="AB38" s="137"/>
      <c r="AC38" s="46"/>
      <c r="AD38" s="65"/>
      <c r="AE38" s="46"/>
    </row>
    <row r="39" spans="1:31" ht="25.5">
      <c r="A39" s="20" t="s">
        <v>9</v>
      </c>
      <c r="B39" s="10" t="s">
        <v>197</v>
      </c>
      <c r="C39" s="114"/>
      <c r="D39" s="33">
        <v>5</v>
      </c>
      <c r="E39" s="178">
        <f>D39*27</f>
        <v>135</v>
      </c>
      <c r="F39" s="179">
        <f>TRUNC((E39-SUM(K39))*0.3)</f>
        <v>33</v>
      </c>
      <c r="G39" s="176">
        <f>E39-F39-K39</f>
        <v>77</v>
      </c>
      <c r="H39" s="172"/>
      <c r="I39" s="179"/>
      <c r="J39" s="36">
        <v>8</v>
      </c>
      <c r="K39" s="36">
        <f>D39*5</f>
        <v>25</v>
      </c>
      <c r="L39" s="36">
        <v>8</v>
      </c>
      <c r="M39" s="97">
        <f>F39+G39</f>
        <v>110</v>
      </c>
      <c r="N39" s="209" t="str">
        <f>CONCATENATE(ROUND($F$39*0.75/5,0),"****")</f>
        <v>5****</v>
      </c>
      <c r="O39" s="210" t="str">
        <f>CONCATENATE(ROUND($G$39*0.75/5,0),"****")</f>
        <v>12****</v>
      </c>
      <c r="P39" s="211" t="str">
        <f>CONCATENATE(ROUND(SUM($F$39:$G$39)*0.75/5,0),"****")</f>
        <v>17****</v>
      </c>
      <c r="Q39" s="209" t="str">
        <f>CONCATENATE(ROUND($F$39*0.75/5,0),"****")</f>
        <v>5****</v>
      </c>
      <c r="R39" s="210" t="str">
        <f>CONCATENATE(ROUND($G$39*0.75/5,0),"****")</f>
        <v>12****</v>
      </c>
      <c r="S39" s="211" t="str">
        <f>CONCATENATE(ROUND(SUM($F$39:$G$39)*0.75/5,0),"****")</f>
        <v>17****</v>
      </c>
      <c r="T39" s="209" t="str">
        <f>CONCATENATE(ROUND($F$39*0.75/5,0),"****")</f>
        <v>5****</v>
      </c>
      <c r="U39" s="210" t="str">
        <f>CONCATENATE(ROUND($G$39*0.75/5,0),"****")</f>
        <v>12****</v>
      </c>
      <c r="V39" s="211" t="str">
        <f>CONCATENATE(ROUND(SUM($F$39:$G$39)*0.75/5,0),"****")</f>
        <v>17****</v>
      </c>
      <c r="W39" s="209" t="str">
        <f>CONCATENATE(ROUND($F$39*0.75/5,0),"****")</f>
        <v>5****</v>
      </c>
      <c r="X39" s="210" t="str">
        <f>CONCATENATE(ROUND($G$39*0.75/5,0),"****")</f>
        <v>12****</v>
      </c>
      <c r="Y39" s="211" t="str">
        <f>CONCATENATE(ROUND(SUM($F$39:$G$39)*0.75/5,0),"****")</f>
        <v>17****</v>
      </c>
      <c r="Z39" s="209">
        <f>$F$39*2/5</f>
        <v>13.2</v>
      </c>
      <c r="AA39" s="210">
        <f>$G$39*2/5</f>
        <v>30.8</v>
      </c>
      <c r="AB39" s="216">
        <f>SUM(Z39:AA39)</f>
        <v>44</v>
      </c>
      <c r="AC39" s="221"/>
      <c r="AD39" s="222"/>
      <c r="AE39" s="161">
        <f>SUM(AC39:AD39)</f>
        <v>0</v>
      </c>
    </row>
    <row r="40" spans="1:31" ht="25.5">
      <c r="A40" s="20" t="s">
        <v>22</v>
      </c>
      <c r="B40" s="10" t="s">
        <v>68</v>
      </c>
      <c r="C40" s="114"/>
      <c r="D40" s="33">
        <v>1</v>
      </c>
      <c r="E40" s="178">
        <f>D40*27</f>
        <v>27</v>
      </c>
      <c r="F40" s="179">
        <f>TRUNC((E40-SUM(J40:L40))*0.3)</f>
        <v>4</v>
      </c>
      <c r="G40" s="176">
        <f>E40-F40-K40</f>
        <v>18</v>
      </c>
      <c r="H40" s="172"/>
      <c r="I40" s="179"/>
      <c r="J40" s="36">
        <v>4</v>
      </c>
      <c r="K40" s="36">
        <f>D40*5</f>
        <v>5</v>
      </c>
      <c r="L40" s="36">
        <v>2</v>
      </c>
      <c r="M40" s="97">
        <f>F40+G40</f>
        <v>22</v>
      </c>
      <c r="N40" s="102"/>
      <c r="O40" s="103"/>
      <c r="P40" s="80">
        <f>SUM(N40:O40)</f>
        <v>0</v>
      </c>
      <c r="Q40" s="101">
        <v>4</v>
      </c>
      <c r="R40" s="100">
        <v>18</v>
      </c>
      <c r="S40" s="80">
        <f>SUM(Q40:R40)</f>
        <v>22</v>
      </c>
      <c r="T40" s="99"/>
      <c r="U40" s="100"/>
      <c r="V40" s="80">
        <f>SUM(T40:U40)</f>
        <v>0</v>
      </c>
      <c r="W40" s="101"/>
      <c r="X40" s="100"/>
      <c r="Y40" s="80">
        <f>SUM(W40:X40)</f>
        <v>0</v>
      </c>
      <c r="Z40" s="221"/>
      <c r="AA40" s="222"/>
      <c r="AB40" s="136">
        <f>SUM(Z40:AA40)</f>
        <v>0</v>
      </c>
      <c r="AC40" s="221"/>
      <c r="AD40" s="222"/>
      <c r="AE40" s="161">
        <f>SUM(AC40:AD40)</f>
        <v>0</v>
      </c>
    </row>
    <row r="41" spans="1:31" ht="13.5" thickBot="1">
      <c r="A41" s="21"/>
      <c r="B41" s="11" t="s">
        <v>131</v>
      </c>
      <c r="C41" s="115"/>
      <c r="D41" s="40">
        <f aca="true" t="shared" si="15" ref="D41:M41">SUM(D39:D40)</f>
        <v>6</v>
      </c>
      <c r="E41" s="40">
        <f>SUM(E39:E40)</f>
        <v>162</v>
      </c>
      <c r="F41" s="40">
        <f t="shared" si="15"/>
        <v>37</v>
      </c>
      <c r="G41" s="41">
        <f t="shared" si="15"/>
        <v>95</v>
      </c>
      <c r="H41" s="41">
        <f t="shared" si="15"/>
        <v>0</v>
      </c>
      <c r="I41" s="41">
        <f t="shared" si="15"/>
        <v>0</v>
      </c>
      <c r="J41" s="41">
        <f t="shared" si="15"/>
        <v>12</v>
      </c>
      <c r="K41" s="41">
        <f t="shared" si="15"/>
        <v>30</v>
      </c>
      <c r="L41" s="41">
        <f t="shared" si="15"/>
        <v>10</v>
      </c>
      <c r="M41" s="98">
        <f t="shared" si="15"/>
        <v>132</v>
      </c>
      <c r="N41" s="217">
        <f aca="true" t="shared" si="16" ref="N41:S41">SUM(N39:N40)</f>
        <v>0</v>
      </c>
      <c r="O41" s="218">
        <f t="shared" si="16"/>
        <v>0</v>
      </c>
      <c r="P41" s="211">
        <f t="shared" si="16"/>
        <v>0</v>
      </c>
      <c r="Q41" s="217">
        <f t="shared" si="16"/>
        <v>4</v>
      </c>
      <c r="R41" s="218">
        <f t="shared" si="16"/>
        <v>18</v>
      </c>
      <c r="S41" s="211">
        <f t="shared" si="16"/>
        <v>22</v>
      </c>
      <c r="T41" s="217">
        <f aca="true" t="shared" si="17" ref="T41:AE41">SUM(T38:T40)</f>
        <v>0</v>
      </c>
      <c r="U41" s="218">
        <f t="shared" si="17"/>
        <v>0</v>
      </c>
      <c r="V41" s="211">
        <f t="shared" si="17"/>
        <v>0</v>
      </c>
      <c r="W41" s="217">
        <f t="shared" si="17"/>
        <v>0</v>
      </c>
      <c r="X41" s="218">
        <f t="shared" si="17"/>
        <v>0</v>
      </c>
      <c r="Y41" s="211">
        <f t="shared" si="17"/>
        <v>0</v>
      </c>
      <c r="Z41" s="224">
        <f t="shared" si="17"/>
        <v>13.2</v>
      </c>
      <c r="AA41" s="225">
        <f t="shared" si="17"/>
        <v>30.8</v>
      </c>
      <c r="AB41" s="211">
        <f t="shared" si="17"/>
        <v>44</v>
      </c>
      <c r="AC41" s="224">
        <f t="shared" si="17"/>
        <v>0</v>
      </c>
      <c r="AD41" s="225">
        <f t="shared" si="17"/>
        <v>0</v>
      </c>
      <c r="AE41" s="219">
        <f t="shared" si="17"/>
        <v>0</v>
      </c>
    </row>
    <row r="42" spans="1:31" s="23" customFormat="1" ht="13.5" thickBot="1">
      <c r="A42" s="134" t="s">
        <v>100</v>
      </c>
      <c r="B42" s="132" t="s">
        <v>101</v>
      </c>
      <c r="C42" s="133"/>
      <c r="D42" s="142"/>
      <c r="E42" s="164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1" ht="12.75">
      <c r="A43" s="21" t="s">
        <v>102</v>
      </c>
      <c r="B43" s="147" t="s">
        <v>103</v>
      </c>
      <c r="C43" s="115"/>
      <c r="D43" s="40"/>
      <c r="E43" s="163"/>
      <c r="F43" s="41">
        <v>70</v>
      </c>
      <c r="G43" s="41"/>
      <c r="H43" s="41"/>
      <c r="I43" s="41"/>
      <c r="J43" s="41"/>
      <c r="K43" s="41"/>
      <c r="L43" s="41"/>
      <c r="M43" s="97">
        <f aca="true" t="shared" si="18" ref="M43:M64">F43+G43+J43+L43</f>
        <v>70</v>
      </c>
      <c r="N43" s="140">
        <v>20</v>
      </c>
      <c r="O43" s="141"/>
      <c r="P43" s="80">
        <f aca="true" t="shared" si="19" ref="P43:P64">SUM(N43:O43)</f>
        <v>20</v>
      </c>
      <c r="Q43" s="140">
        <v>17</v>
      </c>
      <c r="R43" s="141"/>
      <c r="S43" s="80">
        <f aca="true" t="shared" si="20" ref="S43:S64">SUM(Q43:R43)</f>
        <v>17</v>
      </c>
      <c r="T43" s="140">
        <v>20</v>
      </c>
      <c r="U43" s="141"/>
      <c r="V43" s="80">
        <f aca="true" t="shared" si="21" ref="V43:V64">SUM(T43:U43)</f>
        <v>20</v>
      </c>
      <c r="W43" s="140">
        <v>13</v>
      </c>
      <c r="X43" s="141"/>
      <c r="Y43" s="80">
        <f aca="true" t="shared" si="22" ref="Y43:Y64">SUM(W43:X43)</f>
        <v>13</v>
      </c>
      <c r="Z43" s="140"/>
      <c r="AA43" s="141"/>
      <c r="AB43" s="80">
        <f aca="true" t="shared" si="23" ref="AB43:AB64">SUM(Z43:AA43)</f>
        <v>0</v>
      </c>
      <c r="AC43" s="140"/>
      <c r="AD43" s="141"/>
      <c r="AE43" s="56">
        <f aca="true" t="shared" si="24" ref="AE43:AE64">SUM(AC43:AD43)</f>
        <v>0</v>
      </c>
    </row>
    <row r="44" spans="1:31" ht="12.75">
      <c r="A44" s="21"/>
      <c r="B44" s="10" t="s">
        <v>104</v>
      </c>
      <c r="C44" s="115"/>
      <c r="D44" s="40"/>
      <c r="E44" s="163"/>
      <c r="F44" s="41"/>
      <c r="G44" s="41"/>
      <c r="H44" s="41"/>
      <c r="I44" s="41"/>
      <c r="J44" s="41"/>
      <c r="K44" s="41"/>
      <c r="L44" s="41"/>
      <c r="M44" s="97">
        <f t="shared" si="18"/>
        <v>0</v>
      </c>
      <c r="N44" s="140"/>
      <c r="O44" s="141"/>
      <c r="P44" s="80">
        <f t="shared" si="19"/>
        <v>0</v>
      </c>
      <c r="Q44" s="140"/>
      <c r="R44" s="141"/>
      <c r="S44" s="80">
        <f t="shared" si="20"/>
        <v>0</v>
      </c>
      <c r="T44" s="140"/>
      <c r="U44" s="141"/>
      <c r="V44" s="80">
        <f t="shared" si="21"/>
        <v>0</v>
      </c>
      <c r="W44" s="140"/>
      <c r="X44" s="141"/>
      <c r="Y44" s="80">
        <f t="shared" si="22"/>
        <v>0</v>
      </c>
      <c r="Z44" s="140"/>
      <c r="AA44" s="141"/>
      <c r="AB44" s="80">
        <f t="shared" si="23"/>
        <v>0</v>
      </c>
      <c r="AC44" s="140"/>
      <c r="AD44" s="141"/>
      <c r="AE44" s="56">
        <f t="shared" si="24"/>
        <v>0</v>
      </c>
    </row>
    <row r="45" spans="1:31" ht="12.75">
      <c r="A45" s="21"/>
      <c r="B45" s="10" t="s">
        <v>105</v>
      </c>
      <c r="C45" s="115"/>
      <c r="D45" s="40"/>
      <c r="E45" s="163"/>
      <c r="F45" s="41"/>
      <c r="G45" s="41"/>
      <c r="H45" s="41"/>
      <c r="I45" s="41"/>
      <c r="J45" s="41"/>
      <c r="K45" s="41"/>
      <c r="L45" s="41"/>
      <c r="M45" s="97">
        <f t="shared" si="18"/>
        <v>0</v>
      </c>
      <c r="N45" s="140"/>
      <c r="O45" s="141"/>
      <c r="P45" s="80">
        <f t="shared" si="19"/>
        <v>0</v>
      </c>
      <c r="Q45" s="140"/>
      <c r="R45" s="141"/>
      <c r="S45" s="80">
        <f t="shared" si="20"/>
        <v>0</v>
      </c>
      <c r="T45" s="140"/>
      <c r="U45" s="141"/>
      <c r="V45" s="80">
        <f t="shared" si="21"/>
        <v>0</v>
      </c>
      <c r="W45" s="140"/>
      <c r="X45" s="141"/>
      <c r="Y45" s="80">
        <f t="shared" si="22"/>
        <v>0</v>
      </c>
      <c r="Z45" s="140"/>
      <c r="AA45" s="141"/>
      <c r="AB45" s="80">
        <f t="shared" si="23"/>
        <v>0</v>
      </c>
      <c r="AC45" s="140"/>
      <c r="AD45" s="141"/>
      <c r="AE45" s="56">
        <f t="shared" si="24"/>
        <v>0</v>
      </c>
    </row>
    <row r="46" spans="1:31" ht="12.75">
      <c r="A46" s="21" t="s">
        <v>106</v>
      </c>
      <c r="B46" s="147" t="s">
        <v>147</v>
      </c>
      <c r="C46" s="115"/>
      <c r="D46" s="40"/>
      <c r="E46" s="163"/>
      <c r="F46" s="41">
        <v>280</v>
      </c>
      <c r="G46" s="41"/>
      <c r="H46" s="41"/>
      <c r="I46" s="41"/>
      <c r="J46" s="41"/>
      <c r="K46" s="41"/>
      <c r="L46" s="41"/>
      <c r="M46" s="97">
        <f t="shared" si="18"/>
        <v>280</v>
      </c>
      <c r="N46" s="140">
        <v>80</v>
      </c>
      <c r="O46" s="141"/>
      <c r="P46" s="80">
        <f t="shared" si="19"/>
        <v>80</v>
      </c>
      <c r="Q46" s="140">
        <v>68</v>
      </c>
      <c r="R46" s="141"/>
      <c r="S46" s="80">
        <f t="shared" si="20"/>
        <v>68</v>
      </c>
      <c r="T46" s="140">
        <v>80</v>
      </c>
      <c r="U46" s="141"/>
      <c r="V46" s="80">
        <f t="shared" si="21"/>
        <v>80</v>
      </c>
      <c r="W46" s="140">
        <v>52</v>
      </c>
      <c r="X46" s="141"/>
      <c r="Y46" s="80">
        <f t="shared" si="22"/>
        <v>52</v>
      </c>
      <c r="Z46" s="140"/>
      <c r="AA46" s="141"/>
      <c r="AB46" s="80">
        <f t="shared" si="23"/>
        <v>0</v>
      </c>
      <c r="AC46" s="140"/>
      <c r="AD46" s="141"/>
      <c r="AE46" s="56">
        <f t="shared" si="24"/>
        <v>0</v>
      </c>
    </row>
    <row r="47" spans="1:31" ht="12.75">
      <c r="A47" s="21" t="s">
        <v>108</v>
      </c>
      <c r="B47" s="147" t="s">
        <v>107</v>
      </c>
      <c r="C47" s="115"/>
      <c r="D47" s="40"/>
      <c r="E47" s="163"/>
      <c r="F47" s="41">
        <v>210</v>
      </c>
      <c r="G47" s="41"/>
      <c r="H47" s="41"/>
      <c r="I47" s="41"/>
      <c r="J47" s="41"/>
      <c r="K47" s="41"/>
      <c r="L47" s="41"/>
      <c r="M47" s="97">
        <f>F47+G47+J47+L47</f>
        <v>210</v>
      </c>
      <c r="N47" s="140">
        <v>60</v>
      </c>
      <c r="O47" s="141"/>
      <c r="P47" s="80">
        <f t="shared" si="19"/>
        <v>60</v>
      </c>
      <c r="Q47" s="140">
        <v>51</v>
      </c>
      <c r="R47" s="141"/>
      <c r="S47" s="80">
        <f t="shared" si="20"/>
        <v>51</v>
      </c>
      <c r="T47" s="140">
        <v>60</v>
      </c>
      <c r="U47" s="141"/>
      <c r="V47" s="80">
        <f t="shared" si="21"/>
        <v>60</v>
      </c>
      <c r="W47" s="140">
        <v>39</v>
      </c>
      <c r="X47" s="141"/>
      <c r="Y47" s="80">
        <f t="shared" si="22"/>
        <v>39</v>
      </c>
      <c r="Z47" s="140"/>
      <c r="AA47" s="141"/>
      <c r="AB47" s="80">
        <f t="shared" si="23"/>
        <v>0</v>
      </c>
      <c r="AC47" s="140"/>
      <c r="AD47" s="141"/>
      <c r="AE47" s="56">
        <f t="shared" si="24"/>
        <v>0</v>
      </c>
    </row>
    <row r="48" spans="1:31" ht="12.75">
      <c r="A48" s="148" t="s">
        <v>109</v>
      </c>
      <c r="B48" s="105" t="s">
        <v>110</v>
      </c>
      <c r="C48" s="115"/>
      <c r="D48" s="40"/>
      <c r="E48" s="163"/>
      <c r="F48" s="41">
        <v>140</v>
      </c>
      <c r="G48" s="41"/>
      <c r="H48" s="41"/>
      <c r="I48" s="41"/>
      <c r="J48" s="41"/>
      <c r="K48" s="41"/>
      <c r="L48" s="41"/>
      <c r="M48" s="97">
        <f>F48+G48+J48+L48</f>
        <v>140</v>
      </c>
      <c r="N48" s="140">
        <v>40</v>
      </c>
      <c r="O48" s="141"/>
      <c r="P48" s="80">
        <f t="shared" si="19"/>
        <v>40</v>
      </c>
      <c r="Q48" s="140">
        <v>34</v>
      </c>
      <c r="R48" s="141"/>
      <c r="S48" s="80">
        <f t="shared" si="20"/>
        <v>34</v>
      </c>
      <c r="T48" s="140">
        <v>40</v>
      </c>
      <c r="U48" s="141"/>
      <c r="V48" s="80">
        <f t="shared" si="21"/>
        <v>40</v>
      </c>
      <c r="W48" s="140">
        <v>26</v>
      </c>
      <c r="X48" s="141"/>
      <c r="Y48" s="80">
        <f t="shared" si="22"/>
        <v>26</v>
      </c>
      <c r="Z48" s="140"/>
      <c r="AA48" s="141"/>
      <c r="AB48" s="80">
        <f t="shared" si="23"/>
        <v>0</v>
      </c>
      <c r="AC48" s="140"/>
      <c r="AD48" s="141"/>
      <c r="AE48" s="56">
        <f t="shared" si="24"/>
        <v>0</v>
      </c>
    </row>
    <row r="49" spans="1:31" ht="12.75">
      <c r="A49" s="21"/>
      <c r="B49" s="10" t="s">
        <v>111</v>
      </c>
      <c r="C49" s="115"/>
      <c r="D49" s="40"/>
      <c r="E49" s="163"/>
      <c r="F49" s="41"/>
      <c r="G49" s="41"/>
      <c r="H49" s="41"/>
      <c r="I49" s="41"/>
      <c r="J49" s="41"/>
      <c r="K49" s="41"/>
      <c r="L49" s="41"/>
      <c r="M49" s="97">
        <f t="shared" si="18"/>
        <v>0</v>
      </c>
      <c r="N49" s="140"/>
      <c r="O49" s="141"/>
      <c r="P49" s="80">
        <f t="shared" si="19"/>
        <v>0</v>
      </c>
      <c r="Q49" s="140"/>
      <c r="R49" s="141"/>
      <c r="S49" s="80">
        <f t="shared" si="20"/>
        <v>0</v>
      </c>
      <c r="T49" s="140"/>
      <c r="U49" s="141"/>
      <c r="V49" s="80">
        <f t="shared" si="21"/>
        <v>0</v>
      </c>
      <c r="W49" s="140"/>
      <c r="X49" s="141"/>
      <c r="Y49" s="80">
        <f t="shared" si="22"/>
        <v>0</v>
      </c>
      <c r="Z49" s="140"/>
      <c r="AA49" s="141"/>
      <c r="AB49" s="80">
        <f t="shared" si="23"/>
        <v>0</v>
      </c>
      <c r="AC49" s="140"/>
      <c r="AD49" s="141"/>
      <c r="AE49" s="56">
        <f t="shared" si="24"/>
        <v>0</v>
      </c>
    </row>
    <row r="50" spans="1:31" ht="12.75">
      <c r="A50" s="21"/>
      <c r="B50" s="10" t="s">
        <v>112</v>
      </c>
      <c r="C50" s="115"/>
      <c r="D50" s="40"/>
      <c r="E50" s="163"/>
      <c r="F50" s="41"/>
      <c r="G50" s="41"/>
      <c r="H50" s="41"/>
      <c r="I50" s="41"/>
      <c r="J50" s="41"/>
      <c r="K50" s="41"/>
      <c r="L50" s="41"/>
      <c r="M50" s="97">
        <f t="shared" si="18"/>
        <v>0</v>
      </c>
      <c r="N50" s="140"/>
      <c r="O50" s="141"/>
      <c r="P50" s="80">
        <f t="shared" si="19"/>
        <v>0</v>
      </c>
      <c r="Q50" s="140"/>
      <c r="R50" s="141"/>
      <c r="S50" s="80">
        <f t="shared" si="20"/>
        <v>0</v>
      </c>
      <c r="T50" s="140"/>
      <c r="U50" s="141"/>
      <c r="V50" s="80">
        <f t="shared" si="21"/>
        <v>0</v>
      </c>
      <c r="W50" s="140"/>
      <c r="X50" s="141"/>
      <c r="Y50" s="80">
        <f t="shared" si="22"/>
        <v>0</v>
      </c>
      <c r="Z50" s="140"/>
      <c r="AA50" s="141"/>
      <c r="AB50" s="80">
        <f t="shared" si="23"/>
        <v>0</v>
      </c>
      <c r="AC50" s="140"/>
      <c r="AD50" s="141"/>
      <c r="AE50" s="56">
        <f t="shared" si="24"/>
        <v>0</v>
      </c>
    </row>
    <row r="51" spans="1:31" ht="14.25" customHeight="1">
      <c r="A51" s="21"/>
      <c r="B51" s="10" t="s">
        <v>114</v>
      </c>
      <c r="C51" s="150"/>
      <c r="D51" s="40"/>
      <c r="E51" s="163"/>
      <c r="F51" s="41"/>
      <c r="G51" s="41"/>
      <c r="H51" s="41"/>
      <c r="I51" s="41"/>
      <c r="J51" s="41"/>
      <c r="K51" s="41"/>
      <c r="L51" s="41"/>
      <c r="M51" s="97">
        <f t="shared" si="18"/>
        <v>0</v>
      </c>
      <c r="N51" s="140"/>
      <c r="O51" s="141"/>
      <c r="P51" s="80">
        <f t="shared" si="19"/>
        <v>0</v>
      </c>
      <c r="Q51" s="140"/>
      <c r="R51" s="141"/>
      <c r="S51" s="80">
        <f t="shared" si="20"/>
        <v>0</v>
      </c>
      <c r="T51" s="140"/>
      <c r="U51" s="141"/>
      <c r="V51" s="80">
        <f t="shared" si="21"/>
        <v>0</v>
      </c>
      <c r="W51" s="140"/>
      <c r="X51" s="141"/>
      <c r="Y51" s="80">
        <f t="shared" si="22"/>
        <v>0</v>
      </c>
      <c r="Z51" s="140"/>
      <c r="AA51" s="141"/>
      <c r="AB51" s="80">
        <f t="shared" si="23"/>
        <v>0</v>
      </c>
      <c r="AC51" s="140"/>
      <c r="AD51" s="141"/>
      <c r="AE51" s="56">
        <f t="shared" si="24"/>
        <v>0</v>
      </c>
    </row>
    <row r="52" spans="1:31" ht="12.75">
      <c r="A52" s="21" t="s">
        <v>113</v>
      </c>
      <c r="B52" s="147" t="s">
        <v>115</v>
      </c>
      <c r="C52" s="115"/>
      <c r="D52" s="40"/>
      <c r="E52" s="163"/>
      <c r="F52" s="41">
        <v>210</v>
      </c>
      <c r="G52" s="41"/>
      <c r="H52" s="41"/>
      <c r="I52" s="41"/>
      <c r="J52" s="41"/>
      <c r="K52" s="41"/>
      <c r="L52" s="41"/>
      <c r="M52" s="97">
        <f t="shared" si="18"/>
        <v>210</v>
      </c>
      <c r="N52" s="140">
        <v>60</v>
      </c>
      <c r="O52" s="141"/>
      <c r="P52" s="80">
        <f t="shared" si="19"/>
        <v>60</v>
      </c>
      <c r="Q52" s="140">
        <v>51</v>
      </c>
      <c r="R52" s="141"/>
      <c r="S52" s="80">
        <f t="shared" si="20"/>
        <v>51</v>
      </c>
      <c r="T52" s="140">
        <v>60</v>
      </c>
      <c r="U52" s="141"/>
      <c r="V52" s="80">
        <f t="shared" si="21"/>
        <v>60</v>
      </c>
      <c r="W52" s="140">
        <v>39</v>
      </c>
      <c r="X52" s="141"/>
      <c r="Y52" s="80">
        <f t="shared" si="22"/>
        <v>39</v>
      </c>
      <c r="Z52" s="140"/>
      <c r="AA52" s="141"/>
      <c r="AB52" s="80">
        <f t="shared" si="23"/>
        <v>0</v>
      </c>
      <c r="AC52" s="140"/>
      <c r="AD52" s="141"/>
      <c r="AE52" s="56">
        <f t="shared" si="24"/>
        <v>0</v>
      </c>
    </row>
    <row r="53" spans="1:31" ht="12.75">
      <c r="A53" s="21" t="s">
        <v>116</v>
      </c>
      <c r="B53" s="147" t="s">
        <v>124</v>
      </c>
      <c r="C53" s="115"/>
      <c r="D53" s="40"/>
      <c r="E53" s="163"/>
      <c r="F53" s="41">
        <v>140</v>
      </c>
      <c r="G53" s="41"/>
      <c r="H53" s="41"/>
      <c r="I53" s="41"/>
      <c r="J53" s="41"/>
      <c r="K53" s="41"/>
      <c r="L53" s="41"/>
      <c r="M53" s="97">
        <f t="shared" si="18"/>
        <v>140</v>
      </c>
      <c r="N53" s="140">
        <v>40</v>
      </c>
      <c r="O53" s="141"/>
      <c r="P53" s="80">
        <f t="shared" si="19"/>
        <v>40</v>
      </c>
      <c r="Q53" s="140">
        <v>34</v>
      </c>
      <c r="R53" s="141"/>
      <c r="S53" s="80">
        <f t="shared" si="20"/>
        <v>34</v>
      </c>
      <c r="T53" s="140">
        <v>40</v>
      </c>
      <c r="U53" s="141"/>
      <c r="V53" s="80">
        <f t="shared" si="21"/>
        <v>40</v>
      </c>
      <c r="W53" s="140">
        <v>26</v>
      </c>
      <c r="X53" s="141"/>
      <c r="Y53" s="80">
        <f t="shared" si="22"/>
        <v>26</v>
      </c>
      <c r="Z53" s="140"/>
      <c r="AA53" s="141"/>
      <c r="AB53" s="80">
        <f t="shared" si="23"/>
        <v>0</v>
      </c>
      <c r="AC53" s="140"/>
      <c r="AD53" s="141"/>
      <c r="AE53" s="56">
        <f t="shared" si="24"/>
        <v>0</v>
      </c>
    </row>
    <row r="54" spans="1:31" ht="12.75">
      <c r="A54" s="21"/>
      <c r="B54" s="10" t="s">
        <v>117</v>
      </c>
      <c r="C54" s="115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18"/>
        <v>0</v>
      </c>
      <c r="N54" s="140"/>
      <c r="O54" s="141"/>
      <c r="P54" s="80">
        <f t="shared" si="19"/>
        <v>0</v>
      </c>
      <c r="Q54" s="140"/>
      <c r="R54" s="141"/>
      <c r="S54" s="80">
        <f t="shared" si="20"/>
        <v>0</v>
      </c>
      <c r="T54" s="140"/>
      <c r="U54" s="141"/>
      <c r="V54" s="80">
        <f t="shared" si="21"/>
        <v>0</v>
      </c>
      <c r="W54" s="140"/>
      <c r="X54" s="141"/>
      <c r="Y54" s="80">
        <f t="shared" si="22"/>
        <v>0</v>
      </c>
      <c r="Z54" s="140"/>
      <c r="AA54" s="141"/>
      <c r="AB54" s="80">
        <f t="shared" si="23"/>
        <v>0</v>
      </c>
      <c r="AC54" s="140"/>
      <c r="AD54" s="141"/>
      <c r="AE54" s="56">
        <f t="shared" si="24"/>
        <v>0</v>
      </c>
    </row>
    <row r="55" spans="1:31" ht="12.75">
      <c r="A55" s="21"/>
      <c r="B55" s="10" t="s">
        <v>118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18"/>
        <v>0</v>
      </c>
      <c r="N55" s="140"/>
      <c r="O55" s="141"/>
      <c r="P55" s="80">
        <f t="shared" si="19"/>
        <v>0</v>
      </c>
      <c r="Q55" s="140"/>
      <c r="R55" s="141"/>
      <c r="S55" s="80">
        <f t="shared" si="20"/>
        <v>0</v>
      </c>
      <c r="T55" s="140"/>
      <c r="U55" s="141"/>
      <c r="V55" s="80">
        <f t="shared" si="21"/>
        <v>0</v>
      </c>
      <c r="W55" s="140"/>
      <c r="X55" s="141"/>
      <c r="Y55" s="80">
        <f t="shared" si="22"/>
        <v>0</v>
      </c>
      <c r="Z55" s="140"/>
      <c r="AA55" s="141"/>
      <c r="AB55" s="80">
        <f t="shared" si="23"/>
        <v>0</v>
      </c>
      <c r="AC55" s="140"/>
      <c r="AD55" s="141"/>
      <c r="AE55" s="56">
        <f t="shared" si="24"/>
        <v>0</v>
      </c>
    </row>
    <row r="56" spans="1:31" ht="12.75">
      <c r="A56" s="21"/>
      <c r="B56" s="10" t="s">
        <v>119</v>
      </c>
      <c r="C56" s="115"/>
      <c r="D56" s="40"/>
      <c r="E56" s="163"/>
      <c r="F56" s="41"/>
      <c r="G56" s="41"/>
      <c r="H56" s="41"/>
      <c r="I56" s="41"/>
      <c r="J56" s="41"/>
      <c r="K56" s="41"/>
      <c r="L56" s="41"/>
      <c r="M56" s="97">
        <f t="shared" si="18"/>
        <v>0</v>
      </c>
      <c r="N56" s="140"/>
      <c r="O56" s="141"/>
      <c r="P56" s="80">
        <f t="shared" si="19"/>
        <v>0</v>
      </c>
      <c r="Q56" s="140"/>
      <c r="R56" s="141"/>
      <c r="S56" s="80">
        <f t="shared" si="20"/>
        <v>0</v>
      </c>
      <c r="T56" s="140"/>
      <c r="U56" s="141"/>
      <c r="V56" s="80">
        <f t="shared" si="21"/>
        <v>0</v>
      </c>
      <c r="W56" s="140"/>
      <c r="X56" s="141"/>
      <c r="Y56" s="80">
        <f t="shared" si="22"/>
        <v>0</v>
      </c>
      <c r="Z56" s="140"/>
      <c r="AA56" s="141"/>
      <c r="AB56" s="80">
        <f t="shared" si="23"/>
        <v>0</v>
      </c>
      <c r="AC56" s="140"/>
      <c r="AD56" s="141"/>
      <c r="AE56" s="56">
        <f t="shared" si="24"/>
        <v>0</v>
      </c>
    </row>
    <row r="57" spans="1:31" ht="12.75">
      <c r="A57" s="21"/>
      <c r="B57" s="10" t="s">
        <v>148</v>
      </c>
      <c r="C57" s="115"/>
      <c r="D57" s="40"/>
      <c r="E57" s="163"/>
      <c r="F57" s="41"/>
      <c r="G57" s="41"/>
      <c r="H57" s="41"/>
      <c r="I57" s="41"/>
      <c r="J57" s="41"/>
      <c r="K57" s="41"/>
      <c r="L57" s="41"/>
      <c r="M57" s="97">
        <f t="shared" si="18"/>
        <v>0</v>
      </c>
      <c r="N57" s="140"/>
      <c r="O57" s="141"/>
      <c r="P57" s="80">
        <f t="shared" si="19"/>
        <v>0</v>
      </c>
      <c r="Q57" s="140"/>
      <c r="R57" s="141"/>
      <c r="S57" s="80">
        <f t="shared" si="20"/>
        <v>0</v>
      </c>
      <c r="T57" s="140"/>
      <c r="U57" s="141"/>
      <c r="V57" s="80">
        <f t="shared" si="21"/>
        <v>0</v>
      </c>
      <c r="W57" s="140"/>
      <c r="X57" s="141"/>
      <c r="Y57" s="80">
        <f t="shared" si="22"/>
        <v>0</v>
      </c>
      <c r="Z57" s="140"/>
      <c r="AA57" s="141"/>
      <c r="AB57" s="80">
        <f t="shared" si="23"/>
        <v>0</v>
      </c>
      <c r="AC57" s="140"/>
      <c r="AD57" s="141"/>
      <c r="AE57" s="56">
        <f t="shared" si="24"/>
        <v>0</v>
      </c>
    </row>
    <row r="58" spans="1:31" ht="12.75">
      <c r="A58" s="21" t="s">
        <v>120</v>
      </c>
      <c r="B58" s="147" t="s">
        <v>121</v>
      </c>
      <c r="C58" s="149"/>
      <c r="D58" s="40"/>
      <c r="E58" s="163"/>
      <c r="F58" s="41">
        <v>140</v>
      </c>
      <c r="G58" s="41"/>
      <c r="H58" s="41"/>
      <c r="I58" s="41"/>
      <c r="J58" s="41"/>
      <c r="K58" s="41"/>
      <c r="L58" s="41"/>
      <c r="M58" s="97">
        <f t="shared" si="18"/>
        <v>140</v>
      </c>
      <c r="N58" s="140">
        <v>40</v>
      </c>
      <c r="O58" s="141"/>
      <c r="P58" s="80">
        <f t="shared" si="19"/>
        <v>40</v>
      </c>
      <c r="Q58" s="140">
        <v>34</v>
      </c>
      <c r="R58" s="141"/>
      <c r="S58" s="80">
        <f t="shared" si="20"/>
        <v>34</v>
      </c>
      <c r="T58" s="140">
        <v>40</v>
      </c>
      <c r="U58" s="141"/>
      <c r="V58" s="80">
        <f t="shared" si="21"/>
        <v>40</v>
      </c>
      <c r="W58" s="140">
        <v>26</v>
      </c>
      <c r="X58" s="141"/>
      <c r="Y58" s="80">
        <f t="shared" si="22"/>
        <v>26</v>
      </c>
      <c r="Z58" s="140"/>
      <c r="AA58" s="141"/>
      <c r="AB58" s="80">
        <f t="shared" si="23"/>
        <v>0</v>
      </c>
      <c r="AC58" s="140"/>
      <c r="AD58" s="141"/>
      <c r="AE58" s="56">
        <f t="shared" si="24"/>
        <v>0</v>
      </c>
    </row>
    <row r="59" spans="1:31" ht="12.75">
      <c r="A59" s="21"/>
      <c r="B59" s="10" t="s">
        <v>122</v>
      </c>
      <c r="C59" s="149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18"/>
        <v>0</v>
      </c>
      <c r="N59" s="140"/>
      <c r="O59" s="141"/>
      <c r="P59" s="80">
        <f t="shared" si="19"/>
        <v>0</v>
      </c>
      <c r="Q59" s="140"/>
      <c r="R59" s="141"/>
      <c r="S59" s="80">
        <f t="shared" si="20"/>
        <v>0</v>
      </c>
      <c r="T59" s="140"/>
      <c r="U59" s="141"/>
      <c r="V59" s="80">
        <f t="shared" si="21"/>
        <v>0</v>
      </c>
      <c r="W59" s="140"/>
      <c r="X59" s="141"/>
      <c r="Y59" s="80">
        <f t="shared" si="22"/>
        <v>0</v>
      </c>
      <c r="Z59" s="140"/>
      <c r="AA59" s="141"/>
      <c r="AB59" s="80">
        <f t="shared" si="23"/>
        <v>0</v>
      </c>
      <c r="AC59" s="140"/>
      <c r="AD59" s="141"/>
      <c r="AE59" s="56">
        <f t="shared" si="24"/>
        <v>0</v>
      </c>
    </row>
    <row r="60" spans="1:31" ht="12.75">
      <c r="A60" s="148"/>
      <c r="B60" s="151" t="s">
        <v>123</v>
      </c>
      <c r="C60" s="115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18"/>
        <v>0</v>
      </c>
      <c r="N60" s="140"/>
      <c r="O60" s="141"/>
      <c r="P60" s="80">
        <f t="shared" si="19"/>
        <v>0</v>
      </c>
      <c r="Q60" s="140"/>
      <c r="R60" s="141"/>
      <c r="S60" s="80">
        <f t="shared" si="20"/>
        <v>0</v>
      </c>
      <c r="T60" s="140"/>
      <c r="U60" s="141"/>
      <c r="V60" s="80">
        <f t="shared" si="21"/>
        <v>0</v>
      </c>
      <c r="W60" s="140"/>
      <c r="X60" s="141"/>
      <c r="Y60" s="80">
        <f t="shared" si="22"/>
        <v>0</v>
      </c>
      <c r="Z60" s="140"/>
      <c r="AA60" s="141"/>
      <c r="AB60" s="80">
        <f t="shared" si="23"/>
        <v>0</v>
      </c>
      <c r="AC60" s="140"/>
      <c r="AD60" s="141"/>
      <c r="AE60" s="56">
        <f t="shared" si="24"/>
        <v>0</v>
      </c>
    </row>
    <row r="61" spans="1:31" ht="25.5">
      <c r="A61" s="153" t="s">
        <v>125</v>
      </c>
      <c r="B61" s="152" t="s">
        <v>128</v>
      </c>
      <c r="C61" s="115"/>
      <c r="D61" s="40"/>
      <c r="E61" s="163"/>
      <c r="F61" s="41">
        <v>207</v>
      </c>
      <c r="G61" s="41"/>
      <c r="H61" s="41"/>
      <c r="I61" s="41"/>
      <c r="J61" s="41"/>
      <c r="K61" s="41"/>
      <c r="L61" s="41"/>
      <c r="M61" s="97">
        <f t="shared" si="18"/>
        <v>207</v>
      </c>
      <c r="N61" s="140"/>
      <c r="O61" s="141"/>
      <c r="P61" s="80">
        <f t="shared" si="19"/>
        <v>0</v>
      </c>
      <c r="Q61" s="140"/>
      <c r="R61" s="141"/>
      <c r="S61" s="80">
        <f t="shared" si="20"/>
        <v>0</v>
      </c>
      <c r="T61" s="140"/>
      <c r="U61" s="141"/>
      <c r="V61" s="80">
        <f t="shared" si="21"/>
        <v>0</v>
      </c>
      <c r="W61" s="140"/>
      <c r="X61" s="141"/>
      <c r="Y61" s="80">
        <f t="shared" si="22"/>
        <v>0</v>
      </c>
      <c r="Z61" s="140"/>
      <c r="AA61" s="141"/>
      <c r="AB61" s="80">
        <f t="shared" si="23"/>
        <v>0</v>
      </c>
      <c r="AC61" s="140"/>
      <c r="AD61" s="141"/>
      <c r="AE61" s="56">
        <f t="shared" si="24"/>
        <v>0</v>
      </c>
    </row>
    <row r="62" spans="1:31" ht="12.75">
      <c r="A62" s="181" t="s">
        <v>127</v>
      </c>
      <c r="B62" s="183" t="s">
        <v>271</v>
      </c>
      <c r="C62" s="182"/>
      <c r="D62" s="40"/>
      <c r="E62" s="163"/>
      <c r="F62" s="41">
        <v>18</v>
      </c>
      <c r="G62" s="41"/>
      <c r="H62" s="41"/>
      <c r="I62" s="41"/>
      <c r="J62" s="41"/>
      <c r="K62" s="41"/>
      <c r="L62" s="41"/>
      <c r="M62" s="97">
        <f t="shared" si="18"/>
        <v>18</v>
      </c>
      <c r="N62" s="140"/>
      <c r="O62" s="141"/>
      <c r="P62" s="80"/>
      <c r="Q62" s="140"/>
      <c r="R62" s="141"/>
      <c r="S62" s="80"/>
      <c r="T62" s="140"/>
      <c r="U62" s="141"/>
      <c r="V62" s="80"/>
      <c r="W62" s="140"/>
      <c r="X62" s="141"/>
      <c r="Y62" s="80"/>
      <c r="Z62" s="140"/>
      <c r="AA62" s="141"/>
      <c r="AB62" s="80"/>
      <c r="AC62" s="140"/>
      <c r="AD62" s="141"/>
      <c r="AE62" s="56"/>
    </row>
    <row r="63" spans="1:31" ht="12.75">
      <c r="A63" s="21" t="s">
        <v>129</v>
      </c>
      <c r="B63" s="147" t="s">
        <v>126</v>
      </c>
      <c r="C63" s="115"/>
      <c r="D63" s="40"/>
      <c r="E63" s="163"/>
      <c r="F63" s="41">
        <v>220</v>
      </c>
      <c r="G63" s="41"/>
      <c r="H63" s="41"/>
      <c r="I63" s="41"/>
      <c r="J63" s="41"/>
      <c r="K63" s="41"/>
      <c r="L63" s="41"/>
      <c r="M63" s="97">
        <f t="shared" si="18"/>
        <v>220</v>
      </c>
      <c r="N63" s="140"/>
      <c r="O63" s="141"/>
      <c r="P63" s="80">
        <f t="shared" si="19"/>
        <v>0</v>
      </c>
      <c r="Q63" s="140"/>
      <c r="R63" s="141"/>
      <c r="S63" s="80">
        <f t="shared" si="20"/>
        <v>0</v>
      </c>
      <c r="T63" s="140"/>
      <c r="U63" s="141"/>
      <c r="V63" s="80">
        <f t="shared" si="21"/>
        <v>0</v>
      </c>
      <c r="W63" s="140"/>
      <c r="X63" s="141"/>
      <c r="Y63" s="80">
        <f t="shared" si="22"/>
        <v>0</v>
      </c>
      <c r="Z63" s="140"/>
      <c r="AA63" s="141"/>
      <c r="AB63" s="80">
        <f t="shared" si="23"/>
        <v>0</v>
      </c>
      <c r="AC63" s="140"/>
      <c r="AD63" s="141"/>
      <c r="AE63" s="56">
        <f t="shared" si="24"/>
        <v>0</v>
      </c>
    </row>
    <row r="64" spans="1:31" ht="25.5">
      <c r="A64" s="153" t="s">
        <v>270</v>
      </c>
      <c r="B64" s="147" t="s">
        <v>130</v>
      </c>
      <c r="C64" s="115"/>
      <c r="D64" s="40"/>
      <c r="E64" s="163"/>
      <c r="F64" s="41">
        <v>310</v>
      </c>
      <c r="G64" s="41"/>
      <c r="H64" s="41"/>
      <c r="I64" s="41"/>
      <c r="J64" s="41"/>
      <c r="K64" s="41"/>
      <c r="L64" s="41"/>
      <c r="M64" s="97">
        <f t="shared" si="18"/>
        <v>310</v>
      </c>
      <c r="N64" s="140"/>
      <c r="O64" s="141"/>
      <c r="P64" s="80">
        <f t="shared" si="19"/>
        <v>0</v>
      </c>
      <c r="Q64" s="140"/>
      <c r="R64" s="141"/>
      <c r="S64" s="80">
        <f t="shared" si="20"/>
        <v>0</v>
      </c>
      <c r="T64" s="140"/>
      <c r="U64" s="141"/>
      <c r="V64" s="80">
        <f t="shared" si="21"/>
        <v>0</v>
      </c>
      <c r="W64" s="140"/>
      <c r="X64" s="141"/>
      <c r="Y64" s="80">
        <f t="shared" si="22"/>
        <v>0</v>
      </c>
      <c r="Z64" s="140"/>
      <c r="AA64" s="141"/>
      <c r="AB64" s="80">
        <f t="shared" si="23"/>
        <v>0</v>
      </c>
      <c r="AC64" s="140"/>
      <c r="AD64" s="141"/>
      <c r="AE64" s="56">
        <f t="shared" si="24"/>
        <v>0</v>
      </c>
    </row>
    <row r="65" spans="1:31" ht="12.75">
      <c r="A65" s="21"/>
      <c r="B65" s="11" t="s">
        <v>132</v>
      </c>
      <c r="C65" s="115"/>
      <c r="D65" s="40">
        <f>SUM(D43:D64)</f>
        <v>0</v>
      </c>
      <c r="E65" s="163"/>
      <c r="F65" s="41">
        <f>SUM(F43:F64)</f>
        <v>1945</v>
      </c>
      <c r="G65" s="41">
        <f>SUM(G43:G64)</f>
        <v>0</v>
      </c>
      <c r="H65" s="41">
        <f>SUM(H43:H64)</f>
        <v>0</v>
      </c>
      <c r="I65" s="41"/>
      <c r="J65" s="41">
        <f aca="true" t="shared" si="25" ref="J65:AE65">SUM(J43:J64)</f>
        <v>0</v>
      </c>
      <c r="K65" s="41">
        <f t="shared" si="25"/>
        <v>0</v>
      </c>
      <c r="L65" s="41">
        <f t="shared" si="25"/>
        <v>0</v>
      </c>
      <c r="M65" s="98">
        <f t="shared" si="25"/>
        <v>1945</v>
      </c>
      <c r="N65" s="40">
        <f t="shared" si="25"/>
        <v>340</v>
      </c>
      <c r="O65" s="40">
        <f t="shared" si="25"/>
        <v>0</v>
      </c>
      <c r="P65" s="56">
        <f t="shared" si="25"/>
        <v>340</v>
      </c>
      <c r="Q65" s="40">
        <f t="shared" si="25"/>
        <v>289</v>
      </c>
      <c r="R65" s="40">
        <f t="shared" si="25"/>
        <v>0</v>
      </c>
      <c r="S65" s="56">
        <f t="shared" si="25"/>
        <v>289</v>
      </c>
      <c r="T65" s="40">
        <f t="shared" si="25"/>
        <v>340</v>
      </c>
      <c r="U65" s="40">
        <f t="shared" si="25"/>
        <v>0</v>
      </c>
      <c r="V65" s="56">
        <f t="shared" si="25"/>
        <v>340</v>
      </c>
      <c r="W65" s="40">
        <f t="shared" si="25"/>
        <v>221</v>
      </c>
      <c r="X65" s="40">
        <f t="shared" si="25"/>
        <v>0</v>
      </c>
      <c r="Y65" s="56">
        <f t="shared" si="25"/>
        <v>221</v>
      </c>
      <c r="Z65" s="40">
        <f t="shared" si="25"/>
        <v>0</v>
      </c>
      <c r="AA65" s="40">
        <f t="shared" si="25"/>
        <v>0</v>
      </c>
      <c r="AB65" s="56">
        <f t="shared" si="25"/>
        <v>0</v>
      </c>
      <c r="AC65" s="40">
        <f t="shared" si="25"/>
        <v>0</v>
      </c>
      <c r="AD65" s="40">
        <f t="shared" si="25"/>
        <v>0</v>
      </c>
      <c r="AE65" s="56">
        <f t="shared" si="25"/>
        <v>0</v>
      </c>
    </row>
    <row r="66" spans="1:31" ht="13.5" thickBot="1">
      <c r="A66" s="144"/>
      <c r="B66" s="131" t="s">
        <v>21</v>
      </c>
      <c r="C66" s="119"/>
      <c r="D66" s="155">
        <f>D33+D37+D41+D65</f>
        <v>90</v>
      </c>
      <c r="E66" s="156">
        <f>E33+E37+E41+E65</f>
        <v>2430</v>
      </c>
      <c r="F66" s="156">
        <f>F33+F37+F41+F65</f>
        <v>2470</v>
      </c>
      <c r="G66" s="156">
        <f>G33+G37+G41+G65</f>
        <v>1455</v>
      </c>
      <c r="H66" s="156">
        <f>H33+H37+H41+H65</f>
        <v>744</v>
      </c>
      <c r="I66" s="156">
        <f>I33+H37+I41+I65</f>
        <v>552</v>
      </c>
      <c r="J66" s="156">
        <f aca="true" t="shared" si="26" ref="J66:AE66">J33+J37+J41+J65</f>
        <v>110</v>
      </c>
      <c r="K66" s="156">
        <f t="shared" si="26"/>
        <v>450</v>
      </c>
      <c r="L66" s="156">
        <f t="shared" si="26"/>
        <v>58</v>
      </c>
      <c r="M66" s="157">
        <f t="shared" si="26"/>
        <v>3941</v>
      </c>
      <c r="N66" s="93">
        <f t="shared" si="26"/>
        <v>452</v>
      </c>
      <c r="O66" s="93">
        <f t="shared" si="26"/>
        <v>185</v>
      </c>
      <c r="P66" s="93">
        <f t="shared" si="26"/>
        <v>637</v>
      </c>
      <c r="Q66" s="93">
        <f t="shared" si="26"/>
        <v>372</v>
      </c>
      <c r="R66" s="93">
        <f t="shared" si="26"/>
        <v>126</v>
      </c>
      <c r="S66" s="93">
        <f t="shared" si="26"/>
        <v>498</v>
      </c>
      <c r="T66" s="93">
        <f t="shared" si="26"/>
        <v>406</v>
      </c>
      <c r="U66" s="93">
        <f t="shared" si="26"/>
        <v>154</v>
      </c>
      <c r="V66" s="93">
        <f t="shared" si="26"/>
        <v>560</v>
      </c>
      <c r="W66" s="93">
        <f t="shared" si="26"/>
        <v>221</v>
      </c>
      <c r="X66" s="93">
        <f t="shared" si="26"/>
        <v>154</v>
      </c>
      <c r="Y66" s="93">
        <f t="shared" si="26"/>
        <v>375</v>
      </c>
      <c r="Z66" s="93">
        <f t="shared" si="26"/>
        <v>192.2</v>
      </c>
      <c r="AA66" s="93">
        <f t="shared" si="26"/>
        <v>401.8</v>
      </c>
      <c r="AB66" s="93">
        <f t="shared" si="26"/>
        <v>594</v>
      </c>
      <c r="AC66" s="93">
        <f t="shared" si="26"/>
        <v>66</v>
      </c>
      <c r="AD66" s="93">
        <f t="shared" si="26"/>
        <v>374</v>
      </c>
      <c r="AE66" s="93">
        <f t="shared" si="26"/>
        <v>440</v>
      </c>
    </row>
    <row r="67" spans="1:31" ht="13.5" thickBot="1">
      <c r="A67" s="145"/>
      <c r="B67" s="146"/>
      <c r="C67" s="146"/>
      <c r="D67" s="47"/>
      <c r="E67" s="166"/>
      <c r="F67" s="48"/>
      <c r="G67" s="48"/>
      <c r="H67" s="48"/>
      <c r="I67" s="48"/>
      <c r="J67" s="48"/>
      <c r="K67" s="48"/>
      <c r="L67" s="48"/>
      <c r="M67" s="49"/>
      <c r="N67" s="474">
        <f>P66/22</f>
        <v>28.954545454545453</v>
      </c>
      <c r="O67" s="475"/>
      <c r="P67" s="475"/>
      <c r="Q67" s="476">
        <f>S66/20</f>
        <v>24.9</v>
      </c>
      <c r="R67" s="475"/>
      <c r="S67" s="475"/>
      <c r="T67" s="477">
        <f>V66/20</f>
        <v>28</v>
      </c>
      <c r="U67" s="478"/>
      <c r="V67" s="479"/>
      <c r="W67" s="477">
        <f>Y66/16</f>
        <v>23.4375</v>
      </c>
      <c r="X67" s="478"/>
      <c r="Y67" s="479"/>
      <c r="Z67" s="476">
        <f>AB66/20</f>
        <v>29.7</v>
      </c>
      <c r="AA67" s="475"/>
      <c r="AB67" s="475"/>
      <c r="AC67" s="476">
        <f>AE66/20</f>
        <v>22</v>
      </c>
      <c r="AD67" s="475"/>
      <c r="AE67" s="480"/>
    </row>
    <row r="68" ht="12.75">
      <c r="I68" s="193">
        <f>I66/E66</f>
        <v>0.2271604938271605</v>
      </c>
    </row>
    <row r="70" spans="1:37" ht="15">
      <c r="A70" s="29" t="s">
        <v>305</v>
      </c>
      <c r="B70" s="67"/>
      <c r="C70" s="67"/>
      <c r="D70" s="67"/>
      <c r="E70" s="67"/>
      <c r="F70" s="67"/>
      <c r="G70" s="159"/>
      <c r="H70" s="159"/>
      <c r="I70" s="159"/>
      <c r="J70" s="67"/>
      <c r="K70" s="67"/>
      <c r="L70" s="68"/>
      <c r="M70" s="68"/>
      <c r="N70" s="69"/>
      <c r="O70" s="69"/>
      <c r="P70" s="69"/>
      <c r="Q70" s="69"/>
      <c r="R70" s="69"/>
      <c r="S70" s="69"/>
      <c r="T70" s="69"/>
      <c r="U70" s="69"/>
      <c r="V70" s="69"/>
      <c r="W70" s="70"/>
      <c r="X70" s="70"/>
      <c r="Y70" s="70"/>
      <c r="Z70" s="69"/>
      <c r="AA70" s="69"/>
      <c r="AB70" s="69"/>
      <c r="AC70" s="69"/>
      <c r="AD70" s="69"/>
      <c r="AE70" s="69"/>
      <c r="AF70" s="70"/>
      <c r="AG70" s="70"/>
      <c r="AH70" s="70"/>
      <c r="AI70" s="70"/>
      <c r="AJ70" s="70"/>
      <c r="AK70" s="70"/>
    </row>
    <row r="71" spans="1:37" ht="15">
      <c r="A71" s="71" t="s">
        <v>54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72"/>
      <c r="O71" s="72"/>
      <c r="P71" s="72"/>
      <c r="Q71" s="72"/>
      <c r="R71" s="72"/>
      <c r="S71" s="69"/>
      <c r="T71" s="69"/>
      <c r="U71" s="69"/>
      <c r="V71" s="69"/>
      <c r="W71" s="70"/>
      <c r="X71" s="70"/>
      <c r="Y71" s="70"/>
      <c r="Z71" s="69"/>
      <c r="AA71" s="69"/>
      <c r="AB71" s="69"/>
      <c r="AC71" s="69"/>
      <c r="AD71" s="69"/>
      <c r="AE71" s="69"/>
      <c r="AF71" s="70"/>
      <c r="AG71" s="70"/>
      <c r="AH71" s="70"/>
      <c r="AI71" s="70"/>
      <c r="AJ71" s="70"/>
      <c r="AK71" s="70"/>
    </row>
    <row r="72" spans="1:37" ht="15">
      <c r="A72" s="73" t="s">
        <v>55</v>
      </c>
      <c r="B72" s="71"/>
      <c r="C72" s="7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72"/>
      <c r="O72" s="72"/>
      <c r="P72" s="72"/>
      <c r="Q72" s="72"/>
      <c r="R72" s="72"/>
      <c r="S72" s="72"/>
      <c r="T72" s="69"/>
      <c r="U72" s="69"/>
      <c r="V72" s="69"/>
      <c r="W72" s="70"/>
      <c r="X72" s="70"/>
      <c r="Y72" s="70"/>
      <c r="Z72" s="72"/>
      <c r="AA72" s="72"/>
      <c r="AB72" s="72"/>
      <c r="AC72" s="72"/>
      <c r="AD72" s="72"/>
      <c r="AE72" s="72"/>
      <c r="AF72" s="70"/>
      <c r="AG72" s="70"/>
      <c r="AH72" s="70"/>
      <c r="AI72" s="70"/>
      <c r="AJ72" s="70"/>
      <c r="AK72" s="70"/>
    </row>
    <row r="73" spans="1:37" ht="15">
      <c r="A73" s="74" t="s">
        <v>56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5"/>
      <c r="O73" s="75"/>
      <c r="P73" s="75"/>
      <c r="Q73" s="75"/>
      <c r="R73" s="75"/>
      <c r="S73" s="75"/>
      <c r="T73" s="70"/>
      <c r="U73" s="70"/>
      <c r="V73" s="70"/>
      <c r="W73" s="70"/>
      <c r="X73" s="70"/>
      <c r="Y73" s="70"/>
      <c r="Z73" s="75"/>
      <c r="AA73" s="75"/>
      <c r="AB73" s="75"/>
      <c r="AC73" s="75"/>
      <c r="AD73" s="75"/>
      <c r="AE73" s="75"/>
      <c r="AF73" s="70"/>
      <c r="AG73" s="70"/>
      <c r="AH73" s="70"/>
      <c r="AI73" s="70"/>
      <c r="AJ73" s="70"/>
      <c r="AK73" s="70"/>
    </row>
    <row r="74" ht="15">
      <c r="A74" s="269" t="s">
        <v>265</v>
      </c>
    </row>
    <row r="75" ht="12.75">
      <c r="B75" t="s">
        <v>272</v>
      </c>
    </row>
    <row r="82" ht="12.75">
      <c r="C82">
        <f>380*100/1549</f>
        <v>24.531956100710136</v>
      </c>
    </row>
  </sheetData>
  <sheetProtection/>
  <mergeCells count="47">
    <mergeCell ref="AC21:AC22"/>
    <mergeCell ref="AD21:AD22"/>
    <mergeCell ref="AE21:AE22"/>
    <mergeCell ref="N67:P67"/>
    <mergeCell ref="Q67:S67"/>
    <mergeCell ref="T67:V67"/>
    <mergeCell ref="W67:Y67"/>
    <mergeCell ref="Z67:AB67"/>
    <mergeCell ref="AC67:AE67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E20:E22"/>
    <mergeCell ref="W20:Y20"/>
    <mergeCell ref="V21:V22"/>
    <mergeCell ref="AC20:AE20"/>
    <mergeCell ref="F21:G21"/>
    <mergeCell ref="I21:I22"/>
    <mergeCell ref="J21:J22"/>
    <mergeCell ref="K21:K22"/>
    <mergeCell ref="L21:L22"/>
    <mergeCell ref="M21:M22"/>
    <mergeCell ref="P21:P22"/>
    <mergeCell ref="F20:M20"/>
    <mergeCell ref="N20:P20"/>
    <mergeCell ref="Q20:S20"/>
    <mergeCell ref="T20:V20"/>
    <mergeCell ref="O21:O22"/>
    <mergeCell ref="N21:N22"/>
    <mergeCell ref="Z20:AB20"/>
    <mergeCell ref="A7:AE7"/>
    <mergeCell ref="A8:AE8"/>
    <mergeCell ref="A19:A22"/>
    <mergeCell ref="B19:B22"/>
    <mergeCell ref="D19:M19"/>
    <mergeCell ref="N19:S19"/>
    <mergeCell ref="T19:Y19"/>
    <mergeCell ref="Z19:AE19"/>
    <mergeCell ref="D20:D22"/>
  </mergeCells>
  <conditionalFormatting sqref="N67:AE67">
    <cfRule type="cellIs" priority="1" dxfId="1" operator="greaterThan" stopIfTrue="1">
      <formula>35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91"/>
  <sheetViews>
    <sheetView zoomScaleSheetLayoutView="130" workbookViewId="0" topLeftCell="A13">
      <selection activeCell="B35" sqref="B35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6.421875" style="0" customWidth="1"/>
    <col min="15" max="15" width="7.00390625" style="0" customWidth="1"/>
    <col min="16" max="16" width="6.00390625" style="0" customWidth="1"/>
    <col min="17" max="17" width="6.421875" style="0" customWidth="1"/>
    <col min="18" max="18" width="8.00390625" style="0" customWidth="1"/>
    <col min="19" max="19" width="5.8515625" style="0" customWidth="1"/>
    <col min="20" max="20" width="6.7109375" style="0" hidden="1" customWidth="1"/>
    <col min="21" max="21" width="7.421875" style="0" hidden="1" customWidth="1"/>
    <col min="22" max="22" width="6.421875" style="0" hidden="1" customWidth="1"/>
    <col min="23" max="23" width="5.8515625" style="0" hidden="1" customWidth="1"/>
    <col min="24" max="24" width="6.57421875" style="0" hidden="1" customWidth="1"/>
    <col min="25" max="25" width="6.28125" style="0" hidden="1" customWidth="1"/>
    <col min="26" max="26" width="6.421875" style="0" customWidth="1"/>
    <col min="27" max="27" width="7.421875" style="0" bestFit="1" customWidth="1"/>
    <col min="28" max="28" width="5.8515625" style="0" customWidth="1"/>
    <col min="29" max="29" width="6.421875" style="0" customWidth="1"/>
    <col min="30" max="30" width="7.421875" style="0" customWidth="1"/>
    <col min="31" max="31" width="5.8515625" style="0" customWidth="1"/>
  </cols>
  <sheetData>
    <row r="1" spans="32:34" ht="15.75">
      <c r="AF1" s="194" t="s">
        <v>69</v>
      </c>
      <c r="AG1" s="194"/>
      <c r="AH1" s="194"/>
    </row>
    <row r="2" spans="32:34" ht="15.75">
      <c r="AF2" s="196" t="s">
        <v>65</v>
      </c>
      <c r="AG2" s="194"/>
      <c r="AH2" s="194"/>
    </row>
    <row r="3" spans="32:34" ht="15.75">
      <c r="AF3" s="194" t="s">
        <v>168</v>
      </c>
      <c r="AG3" s="194"/>
      <c r="AH3" s="194"/>
    </row>
    <row r="4" spans="32:34" ht="15.75">
      <c r="AF4" s="196" t="s">
        <v>300</v>
      </c>
      <c r="AG4" s="194"/>
      <c r="AH4" s="194"/>
    </row>
    <row r="5" ht="12.75">
      <c r="AF5" s="70"/>
    </row>
    <row r="6" ht="12.75">
      <c r="U6" s="70"/>
    </row>
    <row r="7" spans="1:31" ht="12.75">
      <c r="A7" s="481" t="s">
        <v>66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</row>
    <row r="8" spans="1:31" ht="12.75">
      <c r="A8" s="481" t="s">
        <v>62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</row>
    <row r="9" spans="1:31" ht="12.75">
      <c r="A9" s="1"/>
      <c r="B9" s="106"/>
      <c r="C9" s="106"/>
      <c r="D9" s="104"/>
      <c r="E9" s="104"/>
      <c r="F9" s="104"/>
      <c r="G9" s="104"/>
      <c r="H9" s="104"/>
      <c r="I9" s="104"/>
      <c r="J9" s="106"/>
      <c r="K9" s="70"/>
      <c r="L9" s="105"/>
      <c r="M9" s="105"/>
      <c r="N9" s="70"/>
      <c r="O9" s="70"/>
      <c r="P9" s="70"/>
      <c r="Q9" s="3"/>
      <c r="R9" s="3"/>
      <c r="S9" s="3"/>
      <c r="V9" s="3"/>
      <c r="Z9" s="3"/>
      <c r="AA9" s="3"/>
      <c r="AB9" s="3"/>
      <c r="AC9" s="3"/>
      <c r="AD9" s="3"/>
      <c r="AE9" s="3"/>
    </row>
    <row r="10" spans="1:31" ht="12.75">
      <c r="A10" s="1"/>
      <c r="B10" s="2" t="s">
        <v>36</v>
      </c>
      <c r="C10" s="2"/>
      <c r="D10" s="5" t="s">
        <v>210</v>
      </c>
      <c r="E10" s="5"/>
      <c r="F10" s="5"/>
      <c r="G10" s="2"/>
      <c r="H10" s="2"/>
      <c r="I10" s="2"/>
      <c r="J10" s="2"/>
      <c r="K10" s="3"/>
      <c r="L10" s="4"/>
      <c r="M10" s="4"/>
      <c r="N10" s="3"/>
      <c r="O10" s="3"/>
      <c r="P10" s="1"/>
      <c r="Q10" s="3"/>
      <c r="R10" s="3"/>
      <c r="S10" s="3"/>
      <c r="V10" s="70"/>
      <c r="W10" s="70"/>
      <c r="X10" s="70"/>
      <c r="Z10" s="3"/>
      <c r="AA10" s="3"/>
      <c r="AB10" s="3"/>
      <c r="AC10" s="3"/>
      <c r="AD10" s="3"/>
      <c r="AE10" s="3"/>
    </row>
    <row r="11" spans="1:31" ht="12.75">
      <c r="A11" s="1"/>
      <c r="B11" s="2" t="s">
        <v>30</v>
      </c>
      <c r="C11" s="2"/>
      <c r="D11" s="5" t="s">
        <v>239</v>
      </c>
      <c r="E11" s="5"/>
      <c r="F11" s="5"/>
      <c r="G11" s="5"/>
      <c r="H11" s="5"/>
      <c r="I11" s="5"/>
      <c r="J11" s="5"/>
      <c r="K11" s="4"/>
      <c r="L11" s="4"/>
      <c r="M11" s="4"/>
      <c r="N11" s="3"/>
      <c r="O11" s="3"/>
      <c r="P11" s="3"/>
      <c r="Q11" s="3"/>
      <c r="R11" s="3"/>
      <c r="S11" s="3"/>
      <c r="V11" s="70"/>
      <c r="W11" s="70"/>
      <c r="X11" s="70"/>
      <c r="Z11" s="3"/>
      <c r="AA11" s="3"/>
      <c r="AB11" s="3"/>
      <c r="AC11" s="3"/>
      <c r="AD11" s="3"/>
      <c r="AE11" s="3"/>
    </row>
    <row r="12" spans="1:31" ht="15.75">
      <c r="A12" s="1"/>
      <c r="B12" s="2" t="s">
        <v>89</v>
      </c>
      <c r="C12" s="2"/>
      <c r="D12" s="129" t="s">
        <v>237</v>
      </c>
      <c r="E12" s="129"/>
      <c r="F12" s="2"/>
      <c r="G12" s="2"/>
      <c r="H12" s="2"/>
      <c r="I12" s="2"/>
      <c r="J12" s="2"/>
      <c r="K12" s="3"/>
      <c r="L12" s="4"/>
      <c r="M12" s="4"/>
      <c r="N12" s="3"/>
      <c r="O12" s="3"/>
      <c r="P12" s="1"/>
      <c r="Q12" s="3"/>
      <c r="R12" s="3"/>
      <c r="S12" s="3"/>
      <c r="V12" s="70"/>
      <c r="W12" s="70"/>
      <c r="X12" s="70"/>
      <c r="Z12" s="3"/>
      <c r="AA12" s="3"/>
      <c r="AB12" s="3"/>
      <c r="AC12" s="3"/>
      <c r="AD12" s="3"/>
      <c r="AE12" s="3"/>
    </row>
    <row r="13" spans="1:31" ht="12.75">
      <c r="A13" s="1"/>
      <c r="B13" s="3" t="s">
        <v>31</v>
      </c>
      <c r="C13" s="3"/>
      <c r="D13" s="4" t="s">
        <v>238</v>
      </c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70"/>
      <c r="V13" s="70"/>
      <c r="W13" s="70"/>
      <c r="X13" s="70"/>
      <c r="Z13" s="3"/>
      <c r="AA13" s="3"/>
      <c r="AB13" s="3"/>
      <c r="AC13" s="3"/>
      <c r="AD13" s="3"/>
      <c r="AE13" s="3"/>
    </row>
    <row r="14" spans="1:31" ht="12.75">
      <c r="A14" s="1"/>
      <c r="B14" s="3" t="s">
        <v>10</v>
      </c>
      <c r="C14" s="3"/>
      <c r="D14" s="4" t="s">
        <v>167</v>
      </c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Z14" s="3"/>
      <c r="AA14" s="3"/>
      <c r="AB14" s="3"/>
      <c r="AC14" s="3"/>
      <c r="AD14" s="3"/>
      <c r="AE14" s="3"/>
    </row>
    <row r="15" spans="1:31" ht="12.75">
      <c r="A15" s="1"/>
      <c r="B15" s="8" t="s">
        <v>43</v>
      </c>
      <c r="C15" s="8"/>
      <c r="D15" s="4" t="s">
        <v>34</v>
      </c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Z15" s="3"/>
      <c r="AA15" s="3"/>
      <c r="AB15" s="3"/>
      <c r="AC15" s="3"/>
      <c r="AD15" s="3"/>
      <c r="AE15" s="3"/>
    </row>
    <row r="16" spans="1:31" ht="12.75">
      <c r="A16" s="1"/>
      <c r="B16" s="8" t="s">
        <v>41</v>
      </c>
      <c r="C16" s="8"/>
      <c r="D16" s="4" t="s">
        <v>34</v>
      </c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Z16" s="3"/>
      <c r="AA16" s="3"/>
      <c r="AB16" s="3"/>
      <c r="AC16" s="3"/>
      <c r="AD16" s="3"/>
      <c r="AE16" s="3"/>
    </row>
    <row r="17" spans="1:31" ht="12.75">
      <c r="A17" s="1"/>
      <c r="B17" s="3" t="s">
        <v>32</v>
      </c>
      <c r="C17" s="3"/>
      <c r="D17" s="5">
        <v>110</v>
      </c>
      <c r="E17" s="5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Z17" s="3"/>
      <c r="AA17" s="3"/>
      <c r="AB17" s="3"/>
      <c r="AC17" s="3"/>
      <c r="AD17" s="3"/>
      <c r="AE17" s="3"/>
    </row>
    <row r="18" spans="1:31" ht="13.5" thickBot="1">
      <c r="A18" s="1"/>
      <c r="B18" s="3" t="s">
        <v>33</v>
      </c>
      <c r="C18" s="3"/>
      <c r="D18" s="4" t="s">
        <v>153</v>
      </c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Z18" s="3"/>
      <c r="AA18" s="3"/>
      <c r="AB18" s="3"/>
      <c r="AC18" s="3"/>
      <c r="AD18" s="3"/>
      <c r="AE18" s="3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I41+I46+I50</f>
        <v>658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135"/>
      <c r="AA23" s="135"/>
      <c r="AB23" s="135"/>
      <c r="AC23" s="135"/>
      <c r="AD23" s="135"/>
      <c r="AE23" s="160"/>
    </row>
    <row r="24" spans="1:31" ht="12.75">
      <c r="A24" s="24" t="s">
        <v>1</v>
      </c>
      <c r="B24" s="26" t="s">
        <v>142</v>
      </c>
      <c r="C24" s="121"/>
      <c r="D24" s="30">
        <v>2</v>
      </c>
      <c r="E24" s="175">
        <f>D24*27</f>
        <v>54</v>
      </c>
      <c r="F24" s="176">
        <f>TRUNC((E24-SUM(K24))*0.3)</f>
        <v>13</v>
      </c>
      <c r="G24" s="176">
        <f>E24-F24-K24</f>
        <v>31</v>
      </c>
      <c r="H24" s="170">
        <f>G24-I24</f>
        <v>23</v>
      </c>
      <c r="I24" s="180">
        <f aca="true" t="shared" si="0" ref="I24:I39">TRUNC(G24*0.29)</f>
        <v>8</v>
      </c>
      <c r="J24" s="32">
        <v>0</v>
      </c>
      <c r="K24" s="31">
        <f>D24*5</f>
        <v>10</v>
      </c>
      <c r="L24" s="31">
        <v>2</v>
      </c>
      <c r="M24" s="97">
        <f>F24+G24</f>
        <v>44</v>
      </c>
      <c r="N24" s="99">
        <f>F24</f>
        <v>13</v>
      </c>
      <c r="O24" s="100">
        <f>G24</f>
        <v>31</v>
      </c>
      <c r="P24" s="88">
        <f>SUM(N24:O24)</f>
        <v>44</v>
      </c>
      <c r="Q24" s="101"/>
      <c r="R24" s="100"/>
      <c r="S24" s="80">
        <f aca="true" t="shared" si="1" ref="S24:S41">SUM(Q24:R24)</f>
        <v>0</v>
      </c>
      <c r="T24" s="99"/>
      <c r="U24" s="100"/>
      <c r="V24" s="80">
        <f aca="true" t="shared" si="2" ref="V24:V41">SUM(T24:U24)</f>
        <v>0</v>
      </c>
      <c r="W24" s="101"/>
      <c r="X24" s="100"/>
      <c r="Y24" s="80">
        <f aca="true" t="shared" si="3" ref="Y24:Y41">SUM(W24:X24)</f>
        <v>0</v>
      </c>
      <c r="Z24" s="139"/>
      <c r="AA24" s="139"/>
      <c r="AB24" s="136">
        <f>SUM(Z24:AA24)</f>
        <v>0</v>
      </c>
      <c r="AC24" s="139"/>
      <c r="AD24" s="139"/>
      <c r="AE24" s="161">
        <f aca="true" t="shared" si="4" ref="AE24:AE41">SUM(AC24:AD24)</f>
        <v>0</v>
      </c>
    </row>
    <row r="25" spans="1:31" ht="12.75">
      <c r="A25" s="24" t="s">
        <v>85</v>
      </c>
      <c r="B25" s="26" t="s">
        <v>86</v>
      </c>
      <c r="C25" s="121"/>
      <c r="D25" s="30">
        <v>2</v>
      </c>
      <c r="E25" s="175">
        <f>D25*27</f>
        <v>54</v>
      </c>
      <c r="F25" s="176">
        <f>TRUNC((E25-SUM(K25))*0.3)</f>
        <v>13</v>
      </c>
      <c r="G25" s="176">
        <f>E25-F25-K25</f>
        <v>31</v>
      </c>
      <c r="H25" s="170">
        <f>G25-I25</f>
        <v>23</v>
      </c>
      <c r="I25" s="180">
        <f t="shared" si="0"/>
        <v>8</v>
      </c>
      <c r="J25" s="32"/>
      <c r="K25" s="31">
        <f aca="true" t="shared" si="5" ref="K25:K40">D25*5</f>
        <v>10</v>
      </c>
      <c r="L25" s="31"/>
      <c r="M25" s="97">
        <f aca="true" t="shared" si="6" ref="M25:M39">F25+G25</f>
        <v>44</v>
      </c>
      <c r="N25" s="99">
        <f aca="true" t="shared" si="7" ref="N25:N33">F25</f>
        <v>13</v>
      </c>
      <c r="O25" s="100">
        <f aca="true" t="shared" si="8" ref="O25:O33">G25</f>
        <v>31</v>
      </c>
      <c r="P25" s="80">
        <f>SUM(N25:O25)</f>
        <v>44</v>
      </c>
      <c r="Q25" s="101"/>
      <c r="R25" s="100"/>
      <c r="S25" s="80"/>
      <c r="T25" s="99"/>
      <c r="U25" s="100"/>
      <c r="V25" s="80"/>
      <c r="W25" s="101"/>
      <c r="X25" s="100"/>
      <c r="Y25" s="80"/>
      <c r="Z25" s="139"/>
      <c r="AA25" s="139"/>
      <c r="AB25" s="136">
        <f aca="true" t="shared" si="9" ref="AB25:AB40">SUM(Z25:AA25)</f>
        <v>0</v>
      </c>
      <c r="AC25" s="139"/>
      <c r="AD25" s="139"/>
      <c r="AE25" s="161">
        <f t="shared" si="4"/>
        <v>0</v>
      </c>
    </row>
    <row r="26" spans="1:31" ht="12.75">
      <c r="A26" s="14" t="s">
        <v>2</v>
      </c>
      <c r="B26" s="9" t="s">
        <v>240</v>
      </c>
      <c r="C26" s="123" t="s">
        <v>87</v>
      </c>
      <c r="D26" s="33">
        <v>5</v>
      </c>
      <c r="E26" s="175">
        <f>D26*27</f>
        <v>135</v>
      </c>
      <c r="F26" s="176">
        <f>TRUNC((E26-SUM(K26))*0.3)</f>
        <v>33</v>
      </c>
      <c r="G26" s="176">
        <f>E26-F26-K26</f>
        <v>77</v>
      </c>
      <c r="H26" s="170">
        <f>G26-I26</f>
        <v>55</v>
      </c>
      <c r="I26" s="180">
        <f t="shared" si="0"/>
        <v>22</v>
      </c>
      <c r="J26" s="34">
        <v>6</v>
      </c>
      <c r="K26" s="31">
        <f t="shared" si="5"/>
        <v>25</v>
      </c>
      <c r="L26" s="34">
        <v>6</v>
      </c>
      <c r="M26" s="97">
        <f t="shared" si="6"/>
        <v>110</v>
      </c>
      <c r="N26" s="99">
        <f t="shared" si="7"/>
        <v>33</v>
      </c>
      <c r="O26" s="100">
        <f t="shared" si="8"/>
        <v>77</v>
      </c>
      <c r="P26" s="80">
        <f>SUM(N26:O26)</f>
        <v>110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139"/>
      <c r="AA26" s="139"/>
      <c r="AB26" s="136">
        <f>SUM(Z26:AA26)</f>
        <v>0</v>
      </c>
      <c r="AC26" s="139"/>
      <c r="AD26" s="139"/>
      <c r="AE26" s="161">
        <f t="shared" si="4"/>
        <v>0</v>
      </c>
    </row>
    <row r="27" spans="1:31" ht="12.75">
      <c r="A27" s="14" t="s">
        <v>13</v>
      </c>
      <c r="B27" s="10" t="s">
        <v>81</v>
      </c>
      <c r="C27" s="123" t="s">
        <v>87</v>
      </c>
      <c r="D27" s="33">
        <v>5</v>
      </c>
      <c r="E27" s="175">
        <f aca="true" t="shared" si="10" ref="E27:E40">D27*27</f>
        <v>135</v>
      </c>
      <c r="F27" s="176">
        <f aca="true" t="shared" si="11" ref="F27:F39">TRUNC((E27-SUM(K27))*0.3)</f>
        <v>33</v>
      </c>
      <c r="G27" s="176">
        <f aca="true" t="shared" si="12" ref="G27:G40">E27-F27-K27</f>
        <v>77</v>
      </c>
      <c r="H27" s="170">
        <f aca="true" t="shared" si="13" ref="H27:H40">G27-I27</f>
        <v>55</v>
      </c>
      <c r="I27" s="180">
        <f t="shared" si="0"/>
        <v>22</v>
      </c>
      <c r="J27" s="34">
        <v>6</v>
      </c>
      <c r="K27" s="31">
        <f t="shared" si="5"/>
        <v>25</v>
      </c>
      <c r="L27" s="34">
        <v>6</v>
      </c>
      <c r="M27" s="97">
        <f t="shared" si="6"/>
        <v>110</v>
      </c>
      <c r="N27" s="99"/>
      <c r="O27" s="100"/>
      <c r="P27" s="80">
        <f>SUM(N27:O27)</f>
        <v>0</v>
      </c>
      <c r="Q27" s="99"/>
      <c r="R27" s="100"/>
      <c r="S27" s="80">
        <f t="shared" si="1"/>
        <v>0</v>
      </c>
      <c r="T27" s="99"/>
      <c r="U27" s="100"/>
      <c r="V27" s="80">
        <f t="shared" si="2"/>
        <v>0</v>
      </c>
      <c r="W27" s="101"/>
      <c r="X27" s="100"/>
      <c r="Y27" s="80">
        <f t="shared" si="3"/>
        <v>0</v>
      </c>
      <c r="Z27" s="139"/>
      <c r="AA27" s="139"/>
      <c r="AB27" s="136">
        <f t="shared" si="9"/>
        <v>0</v>
      </c>
      <c r="AC27" s="139"/>
      <c r="AD27" s="139"/>
      <c r="AE27" s="161">
        <f t="shared" si="4"/>
        <v>0</v>
      </c>
    </row>
    <row r="28" spans="1:31" ht="25.5">
      <c r="A28" s="14" t="s">
        <v>273</v>
      </c>
      <c r="B28" s="10" t="s">
        <v>295</v>
      </c>
      <c r="C28" s="123"/>
      <c r="D28" s="33"/>
      <c r="E28" s="175"/>
      <c r="F28" s="280" t="s">
        <v>297</v>
      </c>
      <c r="G28" s="280" t="s">
        <v>299</v>
      </c>
      <c r="H28" s="170"/>
      <c r="I28" s="180"/>
      <c r="J28" s="34"/>
      <c r="K28" s="31"/>
      <c r="L28" s="34"/>
      <c r="M28" s="97"/>
      <c r="N28" s="99"/>
      <c r="O28" s="100"/>
      <c r="P28" s="80"/>
      <c r="Q28" s="99">
        <v>17</v>
      </c>
      <c r="R28" s="100">
        <v>30</v>
      </c>
      <c r="S28" s="80">
        <f t="shared" si="1"/>
        <v>47</v>
      </c>
      <c r="T28" s="99"/>
      <c r="U28" s="100"/>
      <c r="V28" s="80"/>
      <c r="W28" s="101"/>
      <c r="X28" s="100"/>
      <c r="Y28" s="80"/>
      <c r="Z28" s="139"/>
      <c r="AA28" s="139"/>
      <c r="AB28" s="136"/>
      <c r="AC28" s="139"/>
      <c r="AD28" s="139"/>
      <c r="AE28" s="161"/>
    </row>
    <row r="29" spans="1:31" ht="51">
      <c r="A29" s="14" t="s">
        <v>277</v>
      </c>
      <c r="B29" s="10" t="s">
        <v>296</v>
      </c>
      <c r="C29" s="123"/>
      <c r="D29" s="33"/>
      <c r="E29" s="175"/>
      <c r="F29" s="280" t="s">
        <v>298</v>
      </c>
      <c r="G29" s="280" t="s">
        <v>299</v>
      </c>
      <c r="H29" s="170"/>
      <c r="I29" s="180"/>
      <c r="J29" s="34"/>
      <c r="K29" s="31"/>
      <c r="L29" s="34"/>
      <c r="M29" s="97"/>
      <c r="N29" s="99"/>
      <c r="O29" s="100"/>
      <c r="P29" s="80"/>
      <c r="Q29" s="99">
        <v>16</v>
      </c>
      <c r="R29" s="100">
        <v>30</v>
      </c>
      <c r="S29" s="80">
        <f t="shared" si="1"/>
        <v>46</v>
      </c>
      <c r="T29" s="99"/>
      <c r="U29" s="100"/>
      <c r="V29" s="80"/>
      <c r="W29" s="101"/>
      <c r="X29" s="100"/>
      <c r="Y29" s="80"/>
      <c r="Z29" s="139"/>
      <c r="AA29" s="139"/>
      <c r="AB29" s="136"/>
      <c r="AC29" s="139"/>
      <c r="AD29" s="139"/>
      <c r="AE29" s="161"/>
    </row>
    <row r="30" spans="1:31" ht="12.75">
      <c r="A30" s="14" t="s">
        <v>281</v>
      </c>
      <c r="B30" s="10" t="s">
        <v>160</v>
      </c>
      <c r="C30" s="123"/>
      <c r="D30" s="33"/>
      <c r="E30" s="175"/>
      <c r="F30" s="176"/>
      <c r="G30" s="280" t="s">
        <v>297</v>
      </c>
      <c r="H30" s="170"/>
      <c r="I30" s="180"/>
      <c r="J30" s="34"/>
      <c r="K30" s="31"/>
      <c r="L30" s="34"/>
      <c r="M30" s="97"/>
      <c r="N30" s="99"/>
      <c r="O30" s="100"/>
      <c r="P30" s="80"/>
      <c r="Q30" s="99"/>
      <c r="R30" s="100">
        <v>17</v>
      </c>
      <c r="S30" s="80">
        <f t="shared" si="1"/>
        <v>17</v>
      </c>
      <c r="T30" s="99"/>
      <c r="U30" s="100"/>
      <c r="V30" s="80"/>
      <c r="W30" s="101"/>
      <c r="X30" s="100"/>
      <c r="Y30" s="80"/>
      <c r="Z30" s="139"/>
      <c r="AA30" s="139"/>
      <c r="AB30" s="136"/>
      <c r="AC30" s="139"/>
      <c r="AD30" s="139"/>
      <c r="AE30" s="161"/>
    </row>
    <row r="31" spans="1:31" ht="12.75">
      <c r="A31" s="14" t="s">
        <v>14</v>
      </c>
      <c r="B31" s="10" t="s">
        <v>241</v>
      </c>
      <c r="C31" s="123" t="s">
        <v>87</v>
      </c>
      <c r="D31" s="33">
        <v>10</v>
      </c>
      <c r="E31" s="175">
        <f t="shared" si="10"/>
        <v>270</v>
      </c>
      <c r="F31" s="176">
        <f t="shared" si="11"/>
        <v>66</v>
      </c>
      <c r="G31" s="176">
        <f t="shared" si="12"/>
        <v>154</v>
      </c>
      <c r="H31" s="170">
        <f t="shared" si="13"/>
        <v>110</v>
      </c>
      <c r="I31" s="180">
        <f t="shared" si="0"/>
        <v>44</v>
      </c>
      <c r="J31" s="36">
        <v>30</v>
      </c>
      <c r="K31" s="31">
        <f t="shared" si="5"/>
        <v>50</v>
      </c>
      <c r="L31" s="34">
        <v>12</v>
      </c>
      <c r="M31" s="97">
        <f t="shared" si="6"/>
        <v>220</v>
      </c>
      <c r="N31" s="99"/>
      <c r="O31" s="100"/>
      <c r="P31" s="80">
        <f aca="true" t="shared" si="14" ref="P31:P41">SUM(N31:O31)</f>
        <v>0</v>
      </c>
      <c r="Q31" s="99">
        <f>$F31</f>
        <v>66</v>
      </c>
      <c r="R31" s="100">
        <f>$G31</f>
        <v>154</v>
      </c>
      <c r="S31" s="80">
        <f t="shared" si="1"/>
        <v>220</v>
      </c>
      <c r="T31" s="99"/>
      <c r="U31" s="100"/>
      <c r="V31" s="80">
        <f t="shared" si="2"/>
        <v>0</v>
      </c>
      <c r="W31" s="101"/>
      <c r="X31" s="100"/>
      <c r="Y31" s="80">
        <f t="shared" si="3"/>
        <v>0</v>
      </c>
      <c r="Z31" s="139"/>
      <c r="AA31" s="139"/>
      <c r="AB31" s="136">
        <f t="shared" si="9"/>
        <v>0</v>
      </c>
      <c r="AC31" s="139"/>
      <c r="AD31" s="139"/>
      <c r="AE31" s="161">
        <f t="shared" si="4"/>
        <v>0</v>
      </c>
    </row>
    <row r="32" spans="1:31" ht="12.75">
      <c r="A32" s="204" t="s">
        <v>15</v>
      </c>
      <c r="B32" s="550" t="s">
        <v>242</v>
      </c>
      <c r="C32" s="205" t="s">
        <v>87</v>
      </c>
      <c r="D32" s="33">
        <v>10</v>
      </c>
      <c r="E32" s="175">
        <f t="shared" si="10"/>
        <v>270</v>
      </c>
      <c r="F32" s="176">
        <f t="shared" si="11"/>
        <v>66</v>
      </c>
      <c r="G32" s="176">
        <f t="shared" si="12"/>
        <v>154</v>
      </c>
      <c r="H32" s="170">
        <f t="shared" si="13"/>
        <v>110</v>
      </c>
      <c r="I32" s="180">
        <f t="shared" si="0"/>
        <v>44</v>
      </c>
      <c r="J32" s="34">
        <v>15</v>
      </c>
      <c r="K32" s="31">
        <f t="shared" si="5"/>
        <v>50</v>
      </c>
      <c r="L32" s="34">
        <v>6</v>
      </c>
      <c r="M32" s="97">
        <f t="shared" si="6"/>
        <v>220</v>
      </c>
      <c r="N32" s="99">
        <f t="shared" si="7"/>
        <v>66</v>
      </c>
      <c r="O32" s="100">
        <f t="shared" si="8"/>
        <v>154</v>
      </c>
      <c r="P32" s="80">
        <f t="shared" si="14"/>
        <v>220</v>
      </c>
      <c r="Q32" s="101"/>
      <c r="R32" s="100"/>
      <c r="S32" s="80">
        <f t="shared" si="1"/>
        <v>0</v>
      </c>
      <c r="T32" s="99"/>
      <c r="U32" s="100"/>
      <c r="V32" s="80">
        <f t="shared" si="2"/>
        <v>0</v>
      </c>
      <c r="W32" s="101"/>
      <c r="X32" s="100"/>
      <c r="Y32" s="80">
        <f t="shared" si="3"/>
        <v>0</v>
      </c>
      <c r="Z32" s="139"/>
      <c r="AA32" s="139"/>
      <c r="AB32" s="136">
        <f t="shared" si="9"/>
        <v>0</v>
      </c>
      <c r="AC32" s="139"/>
      <c r="AD32" s="139"/>
      <c r="AE32" s="161">
        <f t="shared" si="4"/>
        <v>0</v>
      </c>
    </row>
    <row r="33" spans="1:31" ht="12.75">
      <c r="A33" s="14" t="s">
        <v>16</v>
      </c>
      <c r="B33" s="70" t="s">
        <v>243</v>
      </c>
      <c r="C33" s="123" t="s">
        <v>87</v>
      </c>
      <c r="D33" s="33">
        <v>10</v>
      </c>
      <c r="E33" s="175">
        <f t="shared" si="10"/>
        <v>270</v>
      </c>
      <c r="F33" s="176">
        <f t="shared" si="11"/>
        <v>66</v>
      </c>
      <c r="G33" s="176">
        <f t="shared" si="12"/>
        <v>154</v>
      </c>
      <c r="H33" s="170">
        <f t="shared" si="13"/>
        <v>110</v>
      </c>
      <c r="I33" s="180">
        <f t="shared" si="0"/>
        <v>44</v>
      </c>
      <c r="J33" s="34">
        <v>20</v>
      </c>
      <c r="K33" s="31">
        <f t="shared" si="5"/>
        <v>50</v>
      </c>
      <c r="L33" s="34">
        <v>8</v>
      </c>
      <c r="M33" s="97">
        <f t="shared" si="6"/>
        <v>220</v>
      </c>
      <c r="N33" s="99">
        <f t="shared" si="7"/>
        <v>66</v>
      </c>
      <c r="O33" s="100">
        <f t="shared" si="8"/>
        <v>154</v>
      </c>
      <c r="P33" s="80">
        <f t="shared" si="14"/>
        <v>220</v>
      </c>
      <c r="Q33" s="101"/>
      <c r="R33" s="100"/>
      <c r="S33" s="80">
        <f t="shared" si="1"/>
        <v>0</v>
      </c>
      <c r="T33" s="99"/>
      <c r="U33" s="100"/>
      <c r="V33" s="80">
        <f t="shared" si="2"/>
        <v>0</v>
      </c>
      <c r="W33" s="101"/>
      <c r="X33" s="100"/>
      <c r="Y33" s="80">
        <f t="shared" si="3"/>
        <v>0</v>
      </c>
      <c r="Z33" s="139">
        <f>$F33</f>
        <v>66</v>
      </c>
      <c r="AA33" s="139">
        <f>$G33</f>
        <v>154</v>
      </c>
      <c r="AB33" s="136">
        <f t="shared" si="9"/>
        <v>220</v>
      </c>
      <c r="AC33" s="139"/>
      <c r="AD33" s="139"/>
      <c r="AE33" s="161">
        <f t="shared" si="4"/>
        <v>0</v>
      </c>
    </row>
    <row r="34" spans="1:31" ht="25.5">
      <c r="A34" s="14" t="s">
        <v>17</v>
      </c>
      <c r="B34" s="10" t="s">
        <v>244</v>
      </c>
      <c r="C34" s="123" t="s">
        <v>87</v>
      </c>
      <c r="D34" s="33">
        <v>10</v>
      </c>
      <c r="E34" s="175">
        <f t="shared" si="10"/>
        <v>270</v>
      </c>
      <c r="F34" s="176">
        <f t="shared" si="11"/>
        <v>66</v>
      </c>
      <c r="G34" s="176">
        <f t="shared" si="12"/>
        <v>154</v>
      </c>
      <c r="H34" s="170">
        <f t="shared" si="13"/>
        <v>110</v>
      </c>
      <c r="I34" s="180">
        <f t="shared" si="0"/>
        <v>44</v>
      </c>
      <c r="J34" s="34">
        <v>30</v>
      </c>
      <c r="K34" s="31">
        <f t="shared" si="5"/>
        <v>50</v>
      </c>
      <c r="L34" s="34">
        <v>12</v>
      </c>
      <c r="M34" s="97">
        <f t="shared" si="6"/>
        <v>220</v>
      </c>
      <c r="N34" s="99"/>
      <c r="O34" s="100"/>
      <c r="P34" s="80">
        <f t="shared" si="14"/>
        <v>0</v>
      </c>
      <c r="Q34" s="101"/>
      <c r="R34" s="100"/>
      <c r="S34" s="80">
        <f t="shared" si="1"/>
        <v>0</v>
      </c>
      <c r="T34" s="99"/>
      <c r="U34" s="100"/>
      <c r="V34" s="80">
        <f t="shared" si="2"/>
        <v>0</v>
      </c>
      <c r="W34" s="101"/>
      <c r="X34" s="100"/>
      <c r="Y34" s="80">
        <f t="shared" si="3"/>
        <v>0</v>
      </c>
      <c r="Z34" s="139">
        <f>$F34</f>
        <v>66</v>
      </c>
      <c r="AA34" s="139">
        <f>$G34</f>
        <v>154</v>
      </c>
      <c r="AB34" s="136">
        <f t="shared" si="9"/>
        <v>220</v>
      </c>
      <c r="AC34" s="139"/>
      <c r="AD34" s="139"/>
      <c r="AE34" s="161">
        <f t="shared" si="4"/>
        <v>0</v>
      </c>
    </row>
    <row r="35" spans="1:31" ht="12.75">
      <c r="A35" s="14" t="s">
        <v>18</v>
      </c>
      <c r="B35" s="70" t="s">
        <v>245</v>
      </c>
      <c r="C35" s="123" t="s">
        <v>87</v>
      </c>
      <c r="D35" s="33">
        <v>10</v>
      </c>
      <c r="E35" s="175">
        <f t="shared" si="10"/>
        <v>270</v>
      </c>
      <c r="F35" s="176">
        <f t="shared" si="11"/>
        <v>66</v>
      </c>
      <c r="G35" s="176">
        <f t="shared" si="12"/>
        <v>154</v>
      </c>
      <c r="H35" s="170">
        <f t="shared" si="13"/>
        <v>110</v>
      </c>
      <c r="I35" s="180">
        <f t="shared" si="0"/>
        <v>44</v>
      </c>
      <c r="J35" s="34">
        <v>6</v>
      </c>
      <c r="K35" s="31">
        <f t="shared" si="5"/>
        <v>50</v>
      </c>
      <c r="L35" s="34">
        <v>6</v>
      </c>
      <c r="M35" s="97">
        <f t="shared" si="6"/>
        <v>220</v>
      </c>
      <c r="N35" s="99"/>
      <c r="O35" s="100"/>
      <c r="P35" s="80">
        <f t="shared" si="14"/>
        <v>0</v>
      </c>
      <c r="Q35" s="101">
        <v>33</v>
      </c>
      <c r="R35" s="100">
        <f>G35</f>
        <v>154</v>
      </c>
      <c r="S35" s="80">
        <f t="shared" si="1"/>
        <v>187</v>
      </c>
      <c r="T35" s="99"/>
      <c r="U35" s="100"/>
      <c r="V35" s="80">
        <f t="shared" si="2"/>
        <v>0</v>
      </c>
      <c r="W35" s="101"/>
      <c r="X35" s="100"/>
      <c r="Y35" s="80">
        <f t="shared" si="3"/>
        <v>0</v>
      </c>
      <c r="Z35" s="139"/>
      <c r="AA35" s="139"/>
      <c r="AB35" s="136">
        <f t="shared" si="9"/>
        <v>0</v>
      </c>
      <c r="AC35" s="139"/>
      <c r="AD35" s="139"/>
      <c r="AE35" s="161">
        <f t="shared" si="4"/>
        <v>0</v>
      </c>
    </row>
    <row r="36" spans="1:31" ht="12.75">
      <c r="A36" s="204" t="s">
        <v>19</v>
      </c>
      <c r="B36" s="206" t="s">
        <v>246</v>
      </c>
      <c r="C36" s="205" t="s">
        <v>87</v>
      </c>
      <c r="D36" s="33">
        <v>5</v>
      </c>
      <c r="E36" s="175">
        <f t="shared" si="10"/>
        <v>135</v>
      </c>
      <c r="F36" s="176">
        <f t="shared" si="11"/>
        <v>33</v>
      </c>
      <c r="G36" s="176">
        <f t="shared" si="12"/>
        <v>77</v>
      </c>
      <c r="H36" s="170">
        <f t="shared" si="13"/>
        <v>55</v>
      </c>
      <c r="I36" s="180">
        <f t="shared" si="0"/>
        <v>22</v>
      </c>
      <c r="J36" s="34"/>
      <c r="K36" s="31">
        <f t="shared" si="5"/>
        <v>25</v>
      </c>
      <c r="L36" s="34"/>
      <c r="M36" s="97">
        <f t="shared" si="6"/>
        <v>110</v>
      </c>
      <c r="N36" s="99"/>
      <c r="O36" s="100"/>
      <c r="P36" s="80">
        <f t="shared" si="14"/>
        <v>0</v>
      </c>
      <c r="Q36" s="101"/>
      <c r="R36" s="100"/>
      <c r="S36" s="80">
        <f t="shared" si="1"/>
        <v>0</v>
      </c>
      <c r="T36" s="99"/>
      <c r="U36" s="100"/>
      <c r="V36" s="80"/>
      <c r="W36" s="101"/>
      <c r="X36" s="100"/>
      <c r="Y36" s="80"/>
      <c r="Z36" s="139">
        <f>$F36</f>
        <v>33</v>
      </c>
      <c r="AA36" s="139">
        <f>$G36</f>
        <v>77</v>
      </c>
      <c r="AB36" s="136">
        <f t="shared" si="9"/>
        <v>110</v>
      </c>
      <c r="AC36" s="139"/>
      <c r="AD36" s="139"/>
      <c r="AE36" s="161">
        <f t="shared" si="4"/>
        <v>0</v>
      </c>
    </row>
    <row r="37" spans="1:31" ht="12.75">
      <c r="A37" s="204" t="s">
        <v>20</v>
      </c>
      <c r="B37" s="206" t="s">
        <v>247</v>
      </c>
      <c r="C37" s="205" t="s">
        <v>87</v>
      </c>
      <c r="D37" s="33">
        <v>5</v>
      </c>
      <c r="E37" s="175">
        <f t="shared" si="10"/>
        <v>135</v>
      </c>
      <c r="F37" s="176">
        <f t="shared" si="11"/>
        <v>33</v>
      </c>
      <c r="G37" s="176">
        <f t="shared" si="12"/>
        <v>77</v>
      </c>
      <c r="H37" s="170">
        <f t="shared" si="13"/>
        <v>55</v>
      </c>
      <c r="I37" s="180">
        <f t="shared" si="0"/>
        <v>22</v>
      </c>
      <c r="J37" s="34"/>
      <c r="K37" s="31">
        <f t="shared" si="5"/>
        <v>25</v>
      </c>
      <c r="L37" s="34"/>
      <c r="M37" s="97">
        <f t="shared" si="6"/>
        <v>110</v>
      </c>
      <c r="N37" s="99"/>
      <c r="O37" s="100"/>
      <c r="P37" s="80">
        <f t="shared" si="14"/>
        <v>0</v>
      </c>
      <c r="Q37" s="101"/>
      <c r="R37" s="100"/>
      <c r="S37" s="80">
        <f t="shared" si="1"/>
        <v>0</v>
      </c>
      <c r="T37" s="99"/>
      <c r="U37" s="100"/>
      <c r="V37" s="80"/>
      <c r="W37" s="101"/>
      <c r="X37" s="100"/>
      <c r="Y37" s="80"/>
      <c r="Z37" s="139">
        <f>$F37</f>
        <v>33</v>
      </c>
      <c r="AA37" s="139">
        <f>$G37</f>
        <v>77</v>
      </c>
      <c r="AB37" s="136">
        <f t="shared" si="9"/>
        <v>110</v>
      </c>
      <c r="AC37" s="139"/>
      <c r="AD37" s="139"/>
      <c r="AE37" s="161">
        <f t="shared" si="4"/>
        <v>0</v>
      </c>
    </row>
    <row r="38" spans="1:31" ht="12.75">
      <c r="A38" s="204" t="s">
        <v>59</v>
      </c>
      <c r="B38" s="206" t="s">
        <v>248</v>
      </c>
      <c r="C38" s="205" t="s">
        <v>87</v>
      </c>
      <c r="D38" s="33">
        <v>5</v>
      </c>
      <c r="E38" s="175">
        <f t="shared" si="10"/>
        <v>135</v>
      </c>
      <c r="F38" s="176">
        <f t="shared" si="11"/>
        <v>33</v>
      </c>
      <c r="G38" s="176">
        <f t="shared" si="12"/>
        <v>77</v>
      </c>
      <c r="H38" s="170">
        <f t="shared" si="13"/>
        <v>55</v>
      </c>
      <c r="I38" s="180">
        <f t="shared" si="0"/>
        <v>22</v>
      </c>
      <c r="J38" s="34"/>
      <c r="K38" s="31">
        <f t="shared" si="5"/>
        <v>25</v>
      </c>
      <c r="L38" s="34"/>
      <c r="M38" s="97">
        <f t="shared" si="6"/>
        <v>110</v>
      </c>
      <c r="N38" s="99"/>
      <c r="O38" s="100"/>
      <c r="P38" s="80">
        <f t="shared" si="14"/>
        <v>0</v>
      </c>
      <c r="Q38" s="101"/>
      <c r="R38" s="100"/>
      <c r="S38" s="80">
        <f t="shared" si="1"/>
        <v>0</v>
      </c>
      <c r="T38" s="99"/>
      <c r="U38" s="100"/>
      <c r="V38" s="80"/>
      <c r="W38" s="101"/>
      <c r="X38" s="100"/>
      <c r="Y38" s="80"/>
      <c r="Z38" s="139"/>
      <c r="AA38" s="139"/>
      <c r="AB38" s="136">
        <f t="shared" si="9"/>
        <v>0</v>
      </c>
      <c r="AC38" s="139">
        <f>F38</f>
        <v>33</v>
      </c>
      <c r="AD38" s="139">
        <f>G38</f>
        <v>77</v>
      </c>
      <c r="AE38" s="161">
        <f t="shared" si="4"/>
        <v>110</v>
      </c>
    </row>
    <row r="39" spans="1:31" ht="12.75">
      <c r="A39" s="204" t="s">
        <v>60</v>
      </c>
      <c r="B39" s="206" t="s">
        <v>249</v>
      </c>
      <c r="C39" s="205" t="s">
        <v>87</v>
      </c>
      <c r="D39" s="33">
        <v>5</v>
      </c>
      <c r="E39" s="175">
        <f t="shared" si="10"/>
        <v>135</v>
      </c>
      <c r="F39" s="176">
        <f t="shared" si="11"/>
        <v>33</v>
      </c>
      <c r="G39" s="176">
        <f t="shared" si="12"/>
        <v>77</v>
      </c>
      <c r="H39" s="170">
        <f t="shared" si="13"/>
        <v>55</v>
      </c>
      <c r="I39" s="180">
        <f t="shared" si="0"/>
        <v>22</v>
      </c>
      <c r="J39" s="34"/>
      <c r="K39" s="31">
        <f t="shared" si="5"/>
        <v>25</v>
      </c>
      <c r="L39" s="34"/>
      <c r="M39" s="97">
        <f t="shared" si="6"/>
        <v>110</v>
      </c>
      <c r="N39" s="99"/>
      <c r="O39" s="100"/>
      <c r="P39" s="80">
        <f t="shared" si="14"/>
        <v>0</v>
      </c>
      <c r="Q39" s="101"/>
      <c r="R39" s="100"/>
      <c r="S39" s="80">
        <f t="shared" si="1"/>
        <v>0</v>
      </c>
      <c r="T39" s="99"/>
      <c r="U39" s="100"/>
      <c r="V39" s="80"/>
      <c r="W39" s="101"/>
      <c r="X39" s="100"/>
      <c r="Y39" s="80"/>
      <c r="Z39" s="139"/>
      <c r="AA39" s="139"/>
      <c r="AB39" s="136">
        <f t="shared" si="9"/>
        <v>0</v>
      </c>
      <c r="AC39" s="139">
        <f>F39</f>
        <v>33</v>
      </c>
      <c r="AD39" s="139">
        <f>G39</f>
        <v>77</v>
      </c>
      <c r="AE39" s="161">
        <f t="shared" si="4"/>
        <v>110</v>
      </c>
    </row>
    <row r="40" spans="1:31" ht="12.75">
      <c r="A40" s="14" t="s">
        <v>20</v>
      </c>
      <c r="B40" s="10" t="s">
        <v>29</v>
      </c>
      <c r="C40" s="123"/>
      <c r="D40" s="33">
        <v>10</v>
      </c>
      <c r="E40" s="175">
        <f t="shared" si="10"/>
        <v>270</v>
      </c>
      <c r="F40" s="34">
        <v>0</v>
      </c>
      <c r="G40" s="176">
        <f t="shared" si="12"/>
        <v>220</v>
      </c>
      <c r="H40" s="170">
        <f t="shared" si="13"/>
        <v>0</v>
      </c>
      <c r="I40" s="180">
        <f>TRUNC(G40*1)</f>
        <v>220</v>
      </c>
      <c r="J40" s="34"/>
      <c r="K40" s="31">
        <f t="shared" si="5"/>
        <v>50</v>
      </c>
      <c r="L40" s="34"/>
      <c r="M40" s="97"/>
      <c r="N40" s="99"/>
      <c r="O40" s="100"/>
      <c r="P40" s="80">
        <f t="shared" si="14"/>
        <v>0</v>
      </c>
      <c r="Q40" s="101"/>
      <c r="R40" s="100"/>
      <c r="S40" s="80">
        <f t="shared" si="1"/>
        <v>0</v>
      </c>
      <c r="T40" s="99"/>
      <c r="U40" s="100"/>
      <c r="V40" s="80">
        <f t="shared" si="2"/>
        <v>0</v>
      </c>
      <c r="W40" s="101"/>
      <c r="X40" s="100"/>
      <c r="Y40" s="80">
        <f t="shared" si="3"/>
        <v>0</v>
      </c>
      <c r="Z40" s="139"/>
      <c r="AA40" s="139"/>
      <c r="AB40" s="136">
        <f t="shared" si="9"/>
        <v>0</v>
      </c>
      <c r="AC40" s="139"/>
      <c r="AD40" s="139">
        <f>I40</f>
        <v>220</v>
      </c>
      <c r="AE40" s="161">
        <f t="shared" si="4"/>
        <v>220</v>
      </c>
    </row>
    <row r="41" spans="1:31" ht="12.75">
      <c r="A41" s="15"/>
      <c r="B41" s="11" t="s">
        <v>42</v>
      </c>
      <c r="C41" s="115"/>
      <c r="D41" s="40">
        <f>SUM(D24:D40)</f>
        <v>94</v>
      </c>
      <c r="E41" s="163">
        <f>SUM(E24:E40)</f>
        <v>2538</v>
      </c>
      <c r="F41" s="41">
        <f>SUM(F24:F40)</f>
        <v>554</v>
      </c>
      <c r="G41" s="41">
        <f>SUM(G24:G40)</f>
        <v>1514</v>
      </c>
      <c r="H41" s="171"/>
      <c r="I41" s="41">
        <f aca="true" t="shared" si="15" ref="I41:O41">SUM(I24:I40)</f>
        <v>588</v>
      </c>
      <c r="J41" s="41">
        <f t="shared" si="15"/>
        <v>113</v>
      </c>
      <c r="K41" s="41">
        <f t="shared" si="15"/>
        <v>470</v>
      </c>
      <c r="L41" s="41">
        <f t="shared" si="15"/>
        <v>58</v>
      </c>
      <c r="M41" s="98">
        <f t="shared" si="15"/>
        <v>1848</v>
      </c>
      <c r="N41" s="92">
        <f t="shared" si="15"/>
        <v>191</v>
      </c>
      <c r="O41" s="55">
        <f t="shared" si="15"/>
        <v>447</v>
      </c>
      <c r="P41" s="80">
        <f t="shared" si="14"/>
        <v>638</v>
      </c>
      <c r="Q41" s="92">
        <f>SUM(Q24:Q40)</f>
        <v>132</v>
      </c>
      <c r="R41" s="55">
        <f>SUM(R24:R40)</f>
        <v>385</v>
      </c>
      <c r="S41" s="80">
        <f t="shared" si="1"/>
        <v>517</v>
      </c>
      <c r="T41" s="92">
        <f>SUM(T24:T40)</f>
        <v>0</v>
      </c>
      <c r="U41" s="55">
        <f>SUM(U24:U40)</f>
        <v>0</v>
      </c>
      <c r="V41" s="80">
        <f t="shared" si="2"/>
        <v>0</v>
      </c>
      <c r="W41" s="92">
        <f>SUM(W24:W40)</f>
        <v>0</v>
      </c>
      <c r="X41" s="55">
        <f>SUM(X24:X40)</f>
        <v>0</v>
      </c>
      <c r="Y41" s="56">
        <f t="shared" si="3"/>
        <v>0</v>
      </c>
      <c r="Z41" s="92">
        <f>SUM(Z24:Z40)</f>
        <v>198</v>
      </c>
      <c r="AA41" s="55">
        <f>SUM(AA24:AA40)</f>
        <v>462</v>
      </c>
      <c r="AB41" s="80">
        <f>SUM(Z41:AA41)</f>
        <v>660</v>
      </c>
      <c r="AC41" s="92">
        <f>SUM(AC24:AC40)</f>
        <v>66</v>
      </c>
      <c r="AD41" s="55">
        <f>SUM(AD24:AD40)</f>
        <v>374</v>
      </c>
      <c r="AE41" s="56">
        <f t="shared" si="4"/>
        <v>440</v>
      </c>
    </row>
    <row r="42" spans="1:31" s="91" customFormat="1" ht="12.75">
      <c r="A42" s="89" t="s">
        <v>4</v>
      </c>
      <c r="B42" s="90" t="s">
        <v>24</v>
      </c>
      <c r="C42" s="116"/>
      <c r="D42" s="56"/>
      <c r="E42" s="78"/>
      <c r="F42" s="44"/>
      <c r="G42" s="43"/>
      <c r="H42" s="172"/>
      <c r="I42" s="43"/>
      <c r="J42" s="43"/>
      <c r="K42" s="43"/>
      <c r="L42" s="43"/>
      <c r="M42" s="45"/>
      <c r="N42" s="46"/>
      <c r="O42" s="65"/>
      <c r="P42" s="80"/>
      <c r="Q42" s="78"/>
      <c r="R42" s="81"/>
      <c r="S42" s="83"/>
      <c r="T42" s="46"/>
      <c r="U42" s="65"/>
      <c r="V42" s="80"/>
      <c r="W42" s="78"/>
      <c r="X42" s="81"/>
      <c r="Y42" s="138"/>
      <c r="Z42" s="43"/>
      <c r="AA42" s="43"/>
      <c r="AB42" s="43"/>
      <c r="AC42" s="43"/>
      <c r="AD42" s="43"/>
      <c r="AE42" s="43"/>
    </row>
    <row r="43" spans="1:31" ht="25.5" customHeight="1">
      <c r="A43" s="154" t="s">
        <v>6</v>
      </c>
      <c r="B43" s="96" t="s">
        <v>250</v>
      </c>
      <c r="C43" s="123" t="s">
        <v>87</v>
      </c>
      <c r="D43" s="40">
        <v>5</v>
      </c>
      <c r="E43" s="178">
        <f>D43*27</f>
        <v>135</v>
      </c>
      <c r="F43" s="176">
        <f>TRUNC((E43-SUM(K43))*0.3)</f>
        <v>33</v>
      </c>
      <c r="G43" s="176">
        <f>E43-F43-K43</f>
        <v>77</v>
      </c>
      <c r="H43" s="170">
        <f>G43-I43</f>
        <v>55</v>
      </c>
      <c r="I43" s="180">
        <f>TRUNC(G43*0.29)</f>
        <v>22</v>
      </c>
      <c r="J43" s="34">
        <v>15</v>
      </c>
      <c r="K43" s="34">
        <f>D43*5</f>
        <v>25</v>
      </c>
      <c r="L43" s="34">
        <v>6</v>
      </c>
      <c r="M43" s="97">
        <f>F43+G43</f>
        <v>110</v>
      </c>
      <c r="N43" s="99"/>
      <c r="O43" s="100"/>
      <c r="P43" s="80">
        <f>SUM(N43:O43)</f>
        <v>0</v>
      </c>
      <c r="Q43" s="101"/>
      <c r="R43" s="100"/>
      <c r="S43" s="80">
        <f>SUM(Q43:R43)</f>
        <v>0</v>
      </c>
      <c r="T43" s="99"/>
      <c r="U43" s="100"/>
      <c r="V43" s="80">
        <f>SUM(T43:U43)</f>
        <v>0</v>
      </c>
      <c r="W43" s="101"/>
      <c r="X43" s="100"/>
      <c r="Y43" s="80">
        <f>SUM(W43:X43)</f>
        <v>0</v>
      </c>
      <c r="Z43" s="139"/>
      <c r="AA43" s="139"/>
      <c r="AB43" s="136">
        <f>SUM(Z43:AA43)</f>
        <v>0</v>
      </c>
      <c r="AC43" s="158">
        <v>33</v>
      </c>
      <c r="AD43" s="158">
        <v>77</v>
      </c>
      <c r="AE43" s="161">
        <f>SUM(AC43:AD43)</f>
        <v>110</v>
      </c>
    </row>
    <row r="44" spans="1:31" ht="25.5" customHeight="1">
      <c r="A44" s="154" t="s">
        <v>7</v>
      </c>
      <c r="B44" s="96" t="s">
        <v>251</v>
      </c>
      <c r="C44" s="123" t="s">
        <v>87</v>
      </c>
      <c r="D44" s="40">
        <v>5</v>
      </c>
      <c r="E44" s="178">
        <f>D44*27</f>
        <v>135</v>
      </c>
      <c r="F44" s="176">
        <f>TRUNC((E44-SUM(K44))*0.3)</f>
        <v>33</v>
      </c>
      <c r="G44" s="176">
        <f>E44-F44-K44</f>
        <v>77</v>
      </c>
      <c r="H44" s="170">
        <f>G44-I44</f>
        <v>55</v>
      </c>
      <c r="I44" s="180">
        <f>TRUNC(G44*0.29)</f>
        <v>22</v>
      </c>
      <c r="J44" s="34"/>
      <c r="K44" s="34">
        <f>D44*5</f>
        <v>25</v>
      </c>
      <c r="L44" s="34"/>
      <c r="M44" s="97">
        <f>F44+G44</f>
        <v>110</v>
      </c>
      <c r="N44" s="99"/>
      <c r="O44" s="100"/>
      <c r="P44" s="80">
        <f>SUM(N44:O44)</f>
        <v>0</v>
      </c>
      <c r="Q44" s="101"/>
      <c r="R44" s="100"/>
      <c r="S44" s="80">
        <f>SUM(Q44:R44)</f>
        <v>0</v>
      </c>
      <c r="T44" s="99"/>
      <c r="U44" s="100"/>
      <c r="V44" s="80"/>
      <c r="W44" s="101"/>
      <c r="X44" s="100"/>
      <c r="Y44" s="80"/>
      <c r="Z44" s="139"/>
      <c r="AA44" s="139"/>
      <c r="AB44" s="136">
        <f>SUM(Z44:AA44)</f>
        <v>0</v>
      </c>
      <c r="AC44" s="158">
        <f>F44</f>
        <v>33</v>
      </c>
      <c r="AD44" s="158">
        <f>G44</f>
        <v>77</v>
      </c>
      <c r="AE44" s="161">
        <f>SUM(AC44:AD44)</f>
        <v>110</v>
      </c>
    </row>
    <row r="45" spans="1:31" ht="12.75">
      <c r="A45" s="154" t="s">
        <v>8</v>
      </c>
      <c r="B45" s="10" t="s">
        <v>252</v>
      </c>
      <c r="C45" s="123"/>
      <c r="D45" s="33">
        <v>0</v>
      </c>
      <c r="E45" s="178">
        <f>D45*27</f>
        <v>0</v>
      </c>
      <c r="F45" s="176">
        <f>TRUNC((E45-SUM(K45))*0.3)</f>
        <v>0</v>
      </c>
      <c r="G45" s="176">
        <f>E45-F45-K45</f>
        <v>0</v>
      </c>
      <c r="H45" s="170">
        <f>G45-I45</f>
        <v>0</v>
      </c>
      <c r="I45" s="180">
        <f>TRUNC(G45*0.29)</f>
        <v>0</v>
      </c>
      <c r="J45" s="34"/>
      <c r="K45" s="34">
        <f>D45*5</f>
        <v>0</v>
      </c>
      <c r="L45" s="34"/>
      <c r="M45" s="97">
        <f>F45+G45</f>
        <v>0</v>
      </c>
      <c r="N45" s="99"/>
      <c r="O45" s="100"/>
      <c r="P45" s="80">
        <f>SUM(N45:O45)</f>
        <v>0</v>
      </c>
      <c r="Q45" s="101"/>
      <c r="R45" s="100"/>
      <c r="S45" s="80">
        <f>SUM(Q45:R45)</f>
        <v>0</v>
      </c>
      <c r="T45" s="99"/>
      <c r="U45" s="100"/>
      <c r="V45" s="80">
        <f>SUM(T45:U45)</f>
        <v>0</v>
      </c>
      <c r="W45" s="101"/>
      <c r="X45" s="100"/>
      <c r="Y45" s="80">
        <f>SUM(W45:X45)</f>
        <v>0</v>
      </c>
      <c r="Z45" s="139"/>
      <c r="AA45" s="139"/>
      <c r="AB45" s="136">
        <f>SUM(Z45:AA45)</f>
        <v>0</v>
      </c>
      <c r="AC45" s="139"/>
      <c r="AD45" s="158">
        <f>I45</f>
        <v>0</v>
      </c>
      <c r="AE45" s="161">
        <f>SUM(AC45:AD45)</f>
        <v>0</v>
      </c>
    </row>
    <row r="46" spans="1:31" ht="12.75">
      <c r="A46" s="18"/>
      <c r="B46" s="11" t="s">
        <v>42</v>
      </c>
      <c r="C46" s="115"/>
      <c r="D46" s="40">
        <f aca="true" t="shared" si="16" ref="D46:AD46">SUM(D43:D45)</f>
        <v>10</v>
      </c>
      <c r="E46" s="163">
        <f>SUM(E43:E45)</f>
        <v>270</v>
      </c>
      <c r="F46" s="41">
        <f t="shared" si="16"/>
        <v>66</v>
      </c>
      <c r="G46" s="41">
        <f t="shared" si="16"/>
        <v>154</v>
      </c>
      <c r="H46" s="171"/>
      <c r="I46" s="41">
        <f>SUM(I43:I45)</f>
        <v>44</v>
      </c>
      <c r="J46" s="41">
        <f t="shared" si="16"/>
        <v>15</v>
      </c>
      <c r="K46" s="41">
        <f t="shared" si="16"/>
        <v>50</v>
      </c>
      <c r="L46" s="41">
        <f t="shared" si="16"/>
        <v>6</v>
      </c>
      <c r="M46" s="98">
        <f t="shared" si="16"/>
        <v>220</v>
      </c>
      <c r="N46" s="35">
        <f t="shared" si="16"/>
        <v>0</v>
      </c>
      <c r="O46" s="63">
        <f t="shared" si="16"/>
        <v>0</v>
      </c>
      <c r="P46" s="80">
        <f t="shared" si="16"/>
        <v>0</v>
      </c>
      <c r="Q46" s="35">
        <f t="shared" si="16"/>
        <v>0</v>
      </c>
      <c r="R46" s="63">
        <f t="shared" si="16"/>
        <v>0</v>
      </c>
      <c r="S46" s="80">
        <f t="shared" si="16"/>
        <v>0</v>
      </c>
      <c r="T46" s="35">
        <f t="shared" si="16"/>
        <v>0</v>
      </c>
      <c r="U46" s="63">
        <f t="shared" si="16"/>
        <v>0</v>
      </c>
      <c r="V46" s="80">
        <f t="shared" si="16"/>
        <v>0</v>
      </c>
      <c r="W46" s="35">
        <f t="shared" si="16"/>
        <v>0</v>
      </c>
      <c r="X46" s="63">
        <f t="shared" si="16"/>
        <v>0</v>
      </c>
      <c r="Y46" s="80">
        <f t="shared" si="16"/>
        <v>0</v>
      </c>
      <c r="Z46" s="35">
        <f t="shared" si="16"/>
        <v>0</v>
      </c>
      <c r="AA46" s="63">
        <f t="shared" si="16"/>
        <v>0</v>
      </c>
      <c r="AB46" s="80">
        <f t="shared" si="16"/>
        <v>0</v>
      </c>
      <c r="AC46" s="35">
        <f t="shared" si="16"/>
        <v>66</v>
      </c>
      <c r="AD46" s="63">
        <f t="shared" si="16"/>
        <v>154</v>
      </c>
      <c r="AE46" s="161">
        <f>SUM(AC46:AD46)</f>
        <v>220</v>
      </c>
    </row>
    <row r="47" spans="1:31" ht="12.75">
      <c r="A47" s="19" t="s">
        <v>5</v>
      </c>
      <c r="B47" s="12" t="s">
        <v>23</v>
      </c>
      <c r="C47" s="117"/>
      <c r="D47" s="56"/>
      <c r="E47" s="78"/>
      <c r="F47" s="44"/>
      <c r="G47" s="43"/>
      <c r="H47" s="172"/>
      <c r="I47" s="43"/>
      <c r="J47" s="43"/>
      <c r="K47" s="43"/>
      <c r="L47" s="43"/>
      <c r="M47" s="57"/>
      <c r="N47" s="42"/>
      <c r="O47" s="65"/>
      <c r="P47" s="80"/>
      <c r="Q47" s="78"/>
      <c r="R47" s="65"/>
      <c r="S47" s="83"/>
      <c r="T47" s="46"/>
      <c r="U47" s="65"/>
      <c r="V47" s="80"/>
      <c r="W47" s="78"/>
      <c r="X47" s="65"/>
      <c r="Y47" s="80"/>
      <c r="Z47" s="137"/>
      <c r="AA47" s="137"/>
      <c r="AB47" s="137"/>
      <c r="AC47" s="137"/>
      <c r="AD47" s="137"/>
      <c r="AE47" s="46"/>
    </row>
    <row r="48" spans="1:31" ht="25.5">
      <c r="A48" s="20" t="s">
        <v>9</v>
      </c>
      <c r="B48" s="10" t="s">
        <v>197</v>
      </c>
      <c r="C48" s="114"/>
      <c r="D48" s="33">
        <v>5</v>
      </c>
      <c r="E48" s="178">
        <f>D48*27</f>
        <v>135</v>
      </c>
      <c r="F48" s="179">
        <f>TRUNC((E48-SUM(K48))*0.3)</f>
        <v>33</v>
      </c>
      <c r="G48" s="179">
        <f>E48-F48-K48</f>
        <v>77</v>
      </c>
      <c r="H48" s="172">
        <f>G48-I48</f>
        <v>55</v>
      </c>
      <c r="I48" s="179">
        <f>TRUNC(G48*0.29)</f>
        <v>22</v>
      </c>
      <c r="J48" s="36"/>
      <c r="K48" s="36">
        <f>D48*5</f>
        <v>25</v>
      </c>
      <c r="L48" s="36"/>
      <c r="M48" s="97">
        <f>F48+G48</f>
        <v>110</v>
      </c>
      <c r="N48" s="102">
        <f>$F$48/3</f>
        <v>11</v>
      </c>
      <c r="O48" s="210">
        <f>$G$48/3</f>
        <v>25.666666666666668</v>
      </c>
      <c r="P48" s="211">
        <f>SUM(N48:O48)</f>
        <v>36.66666666666667</v>
      </c>
      <c r="Q48" s="212">
        <f>$F$48/3</f>
        <v>11</v>
      </c>
      <c r="R48" s="213">
        <f>$G$48/3</f>
        <v>25.666666666666668</v>
      </c>
      <c r="S48" s="211">
        <f>SUM(Q48:R48)</f>
        <v>36.66666666666667</v>
      </c>
      <c r="T48" s="214"/>
      <c r="U48" s="213"/>
      <c r="V48" s="211">
        <f>SUM(T48:U48)</f>
        <v>0</v>
      </c>
      <c r="W48" s="212"/>
      <c r="X48" s="213"/>
      <c r="Y48" s="211">
        <f>SUM(W48:X48)</f>
        <v>0</v>
      </c>
      <c r="Z48" s="215">
        <f>$F$48/3</f>
        <v>11</v>
      </c>
      <c r="AA48" s="215">
        <f>TRUNC($G$48/3)</f>
        <v>25</v>
      </c>
      <c r="AB48" s="216">
        <f>SUM(Z48:AA48)</f>
        <v>36</v>
      </c>
      <c r="AC48" s="139"/>
      <c r="AD48" s="139"/>
      <c r="AE48" s="161">
        <f>SUM(AC48:AD48)</f>
        <v>0</v>
      </c>
    </row>
    <row r="49" spans="1:31" ht="25.5">
      <c r="A49" s="20" t="s">
        <v>22</v>
      </c>
      <c r="B49" s="10" t="s">
        <v>68</v>
      </c>
      <c r="C49" s="114"/>
      <c r="D49" s="33">
        <v>1</v>
      </c>
      <c r="E49" s="178">
        <f>D49*27</f>
        <v>27</v>
      </c>
      <c r="F49" s="179">
        <f>TRUNC((E49-SUM(K49))*0.3)</f>
        <v>6</v>
      </c>
      <c r="G49" s="179">
        <f>E49-F49-K49</f>
        <v>16</v>
      </c>
      <c r="H49" s="172">
        <f>G49-I49</f>
        <v>12</v>
      </c>
      <c r="I49" s="179">
        <f>TRUNC(G49*0.29)</f>
        <v>4</v>
      </c>
      <c r="J49" s="36">
        <v>4</v>
      </c>
      <c r="K49" s="36">
        <f>D49*5</f>
        <v>5</v>
      </c>
      <c r="L49" s="36">
        <v>2</v>
      </c>
      <c r="M49" s="97">
        <f>F49+G49</f>
        <v>22</v>
      </c>
      <c r="N49" s="102"/>
      <c r="O49" s="103"/>
      <c r="P49" s="80">
        <f>SUM(N49:O49)</f>
        <v>0</v>
      </c>
      <c r="Q49" s="214">
        <f>F49</f>
        <v>6</v>
      </c>
      <c r="R49" s="213">
        <f>G49</f>
        <v>16</v>
      </c>
      <c r="S49" s="211">
        <f>SUM(Q49:R49)</f>
        <v>22</v>
      </c>
      <c r="T49" s="214"/>
      <c r="U49" s="213"/>
      <c r="V49" s="211">
        <f>SUM(T49:U49)</f>
        <v>0</v>
      </c>
      <c r="W49" s="212"/>
      <c r="X49" s="213"/>
      <c r="Y49" s="211">
        <f>SUM(W49:X49)</f>
        <v>0</v>
      </c>
      <c r="Z49" s="215"/>
      <c r="AA49" s="215"/>
      <c r="AB49" s="216">
        <f>SUM(Z49:AA49)</f>
        <v>0</v>
      </c>
      <c r="AC49" s="139"/>
      <c r="AD49" s="139"/>
      <c r="AE49" s="161">
        <f>SUM(AC49:AD49)</f>
        <v>0</v>
      </c>
    </row>
    <row r="50" spans="1:31" ht="12.75">
      <c r="A50" s="21"/>
      <c r="B50" s="11" t="s">
        <v>131</v>
      </c>
      <c r="C50" s="115"/>
      <c r="D50" s="40">
        <f aca="true" t="shared" si="17" ref="D50:M50">SUM(D48:D49)</f>
        <v>6</v>
      </c>
      <c r="E50" s="40">
        <f>SUM(E48:E49)</f>
        <v>162</v>
      </c>
      <c r="F50" s="40">
        <f t="shared" si="17"/>
        <v>39</v>
      </c>
      <c r="G50" s="41">
        <f t="shared" si="17"/>
        <v>93</v>
      </c>
      <c r="H50" s="171"/>
      <c r="I50" s="41">
        <f t="shared" si="17"/>
        <v>26</v>
      </c>
      <c r="J50" s="41">
        <f t="shared" si="17"/>
        <v>4</v>
      </c>
      <c r="K50" s="41">
        <f t="shared" si="17"/>
        <v>30</v>
      </c>
      <c r="L50" s="41">
        <f t="shared" si="17"/>
        <v>2</v>
      </c>
      <c r="M50" s="98">
        <f t="shared" si="17"/>
        <v>132</v>
      </c>
      <c r="N50" s="35">
        <f aca="true" t="shared" si="18" ref="N50:S50">SUM(N48:N49)</f>
        <v>11</v>
      </c>
      <c r="O50" s="218">
        <f t="shared" si="18"/>
        <v>25.666666666666668</v>
      </c>
      <c r="P50" s="211">
        <f t="shared" si="18"/>
        <v>36.66666666666667</v>
      </c>
      <c r="Q50" s="217">
        <f t="shared" si="18"/>
        <v>17</v>
      </c>
      <c r="R50" s="218">
        <f t="shared" si="18"/>
        <v>41.66666666666667</v>
      </c>
      <c r="S50" s="211">
        <f t="shared" si="18"/>
        <v>58.66666666666667</v>
      </c>
      <c r="T50" s="217">
        <f aca="true" t="shared" si="19" ref="T50:AE50">SUM(T47:T49)</f>
        <v>0</v>
      </c>
      <c r="U50" s="218">
        <f t="shared" si="19"/>
        <v>0</v>
      </c>
      <c r="V50" s="211">
        <f t="shared" si="19"/>
        <v>0</v>
      </c>
      <c r="W50" s="217">
        <f t="shared" si="19"/>
        <v>0</v>
      </c>
      <c r="X50" s="218">
        <f t="shared" si="19"/>
        <v>0</v>
      </c>
      <c r="Y50" s="211">
        <f t="shared" si="19"/>
        <v>0</v>
      </c>
      <c r="Z50" s="217">
        <f t="shared" si="19"/>
        <v>11</v>
      </c>
      <c r="AA50" s="218">
        <f t="shared" si="19"/>
        <v>25</v>
      </c>
      <c r="AB50" s="211">
        <f t="shared" si="19"/>
        <v>36</v>
      </c>
      <c r="AC50" s="35">
        <f t="shared" si="19"/>
        <v>0</v>
      </c>
      <c r="AD50" s="63">
        <f t="shared" si="19"/>
        <v>0</v>
      </c>
      <c r="AE50" s="56">
        <f t="shared" si="19"/>
        <v>0</v>
      </c>
    </row>
    <row r="51" spans="1:31" s="23" customFormat="1" ht="13.5" hidden="1" thickBot="1">
      <c r="A51" s="134" t="s">
        <v>100</v>
      </c>
      <c r="B51" s="132" t="s">
        <v>101</v>
      </c>
      <c r="C51" s="133"/>
      <c r="D51" s="142"/>
      <c r="E51" s="164"/>
      <c r="F51" s="143"/>
      <c r="G51" s="143"/>
      <c r="H51" s="143"/>
      <c r="I51" s="143"/>
      <c r="J51" s="143"/>
      <c r="K51" s="143"/>
      <c r="L51" s="143"/>
      <c r="M51" s="143"/>
      <c r="N51" s="143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143"/>
      <c r="AD51" s="143"/>
      <c r="AE51" s="143"/>
    </row>
    <row r="52" spans="1:31" ht="12.75" hidden="1">
      <c r="A52" s="21" t="s">
        <v>102</v>
      </c>
      <c r="B52" s="147" t="s">
        <v>103</v>
      </c>
      <c r="C52" s="115"/>
      <c r="D52" s="40"/>
      <c r="E52" s="163"/>
      <c r="F52" s="41"/>
      <c r="G52" s="41"/>
      <c r="H52" s="41"/>
      <c r="I52" s="41"/>
      <c r="J52" s="41"/>
      <c r="K52" s="41"/>
      <c r="L52" s="41"/>
      <c r="M52" s="97">
        <f aca="true" t="shared" si="20" ref="M52:M73">F52+G52+J52+L52</f>
        <v>0</v>
      </c>
      <c r="N52" s="140"/>
      <c r="O52" s="253"/>
      <c r="P52" s="211">
        <f aca="true" t="shared" si="21" ref="P52:P73">SUM(N52:O52)</f>
        <v>0</v>
      </c>
      <c r="Q52" s="252"/>
      <c r="R52" s="253"/>
      <c r="S52" s="211">
        <f aca="true" t="shared" si="22" ref="S52:S73">SUM(Q52:R52)</f>
        <v>0</v>
      </c>
      <c r="T52" s="252"/>
      <c r="U52" s="253"/>
      <c r="V52" s="211">
        <f aca="true" t="shared" si="23" ref="V52:V73">SUM(T52:U52)</f>
        <v>0</v>
      </c>
      <c r="W52" s="252"/>
      <c r="X52" s="253"/>
      <c r="Y52" s="211">
        <f aca="true" t="shared" si="24" ref="Y52:Y73">SUM(W52:X52)</f>
        <v>0</v>
      </c>
      <c r="Z52" s="252"/>
      <c r="AA52" s="253"/>
      <c r="AB52" s="211">
        <f aca="true" t="shared" si="25" ref="AB52:AB73">SUM(Z52:AA52)</f>
        <v>0</v>
      </c>
      <c r="AC52" s="140"/>
      <c r="AD52" s="141"/>
      <c r="AE52" s="56">
        <f aca="true" t="shared" si="26" ref="AE52:AE70">SUM(AC52:AD52)</f>
        <v>0</v>
      </c>
    </row>
    <row r="53" spans="1:31" ht="12.75" hidden="1">
      <c r="A53" s="21"/>
      <c r="B53" s="10" t="s">
        <v>104</v>
      </c>
      <c r="C53" s="115"/>
      <c r="D53" s="40"/>
      <c r="E53" s="163"/>
      <c r="F53" s="41"/>
      <c r="G53" s="41"/>
      <c r="H53" s="41"/>
      <c r="I53" s="41"/>
      <c r="J53" s="41"/>
      <c r="K53" s="41"/>
      <c r="L53" s="41"/>
      <c r="M53" s="97">
        <f t="shared" si="20"/>
        <v>0</v>
      </c>
      <c r="N53" s="140"/>
      <c r="O53" s="253"/>
      <c r="P53" s="211">
        <f t="shared" si="21"/>
        <v>0</v>
      </c>
      <c r="Q53" s="252"/>
      <c r="R53" s="253"/>
      <c r="S53" s="211">
        <f t="shared" si="22"/>
        <v>0</v>
      </c>
      <c r="T53" s="252"/>
      <c r="U53" s="253"/>
      <c r="V53" s="211">
        <f t="shared" si="23"/>
        <v>0</v>
      </c>
      <c r="W53" s="252"/>
      <c r="X53" s="253"/>
      <c r="Y53" s="211">
        <f t="shared" si="24"/>
        <v>0</v>
      </c>
      <c r="Z53" s="252"/>
      <c r="AA53" s="253"/>
      <c r="AB53" s="211">
        <f t="shared" si="25"/>
        <v>0</v>
      </c>
      <c r="AC53" s="140"/>
      <c r="AD53" s="141"/>
      <c r="AE53" s="56">
        <f t="shared" si="26"/>
        <v>0</v>
      </c>
    </row>
    <row r="54" spans="1:31" ht="12.75" hidden="1">
      <c r="A54" s="21"/>
      <c r="B54" s="10" t="s">
        <v>105</v>
      </c>
      <c r="C54" s="115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20"/>
        <v>0</v>
      </c>
      <c r="N54" s="140"/>
      <c r="O54" s="253"/>
      <c r="P54" s="211">
        <f t="shared" si="21"/>
        <v>0</v>
      </c>
      <c r="Q54" s="252"/>
      <c r="R54" s="253"/>
      <c r="S54" s="211">
        <f t="shared" si="22"/>
        <v>0</v>
      </c>
      <c r="T54" s="252"/>
      <c r="U54" s="253"/>
      <c r="V54" s="211">
        <f t="shared" si="23"/>
        <v>0</v>
      </c>
      <c r="W54" s="252"/>
      <c r="X54" s="253"/>
      <c r="Y54" s="211">
        <f t="shared" si="24"/>
        <v>0</v>
      </c>
      <c r="Z54" s="252"/>
      <c r="AA54" s="253"/>
      <c r="AB54" s="211">
        <f t="shared" si="25"/>
        <v>0</v>
      </c>
      <c r="AC54" s="140"/>
      <c r="AD54" s="141"/>
      <c r="AE54" s="56">
        <f t="shared" si="26"/>
        <v>0</v>
      </c>
    </row>
    <row r="55" spans="1:31" ht="12.75" hidden="1">
      <c r="A55" s="21" t="s">
        <v>106</v>
      </c>
      <c r="B55" s="147" t="s">
        <v>147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20"/>
        <v>0</v>
      </c>
      <c r="N55" s="140"/>
      <c r="O55" s="253"/>
      <c r="P55" s="211">
        <f t="shared" si="21"/>
        <v>0</v>
      </c>
      <c r="Q55" s="252"/>
      <c r="R55" s="253"/>
      <c r="S55" s="211">
        <f t="shared" si="22"/>
        <v>0</v>
      </c>
      <c r="T55" s="252"/>
      <c r="U55" s="253"/>
      <c r="V55" s="211">
        <f t="shared" si="23"/>
        <v>0</v>
      </c>
      <c r="W55" s="252"/>
      <c r="X55" s="253"/>
      <c r="Y55" s="211">
        <f t="shared" si="24"/>
        <v>0</v>
      </c>
      <c r="Z55" s="252"/>
      <c r="AA55" s="253"/>
      <c r="AB55" s="211">
        <f t="shared" si="25"/>
        <v>0</v>
      </c>
      <c r="AC55" s="140"/>
      <c r="AD55" s="141"/>
      <c r="AE55" s="56">
        <f t="shared" si="26"/>
        <v>0</v>
      </c>
    </row>
    <row r="56" spans="1:31" ht="12.75" hidden="1">
      <c r="A56" s="21" t="s">
        <v>108</v>
      </c>
      <c r="B56" s="147" t="s">
        <v>107</v>
      </c>
      <c r="C56" s="115"/>
      <c r="D56" s="40"/>
      <c r="E56" s="163"/>
      <c r="F56" s="41"/>
      <c r="G56" s="41"/>
      <c r="H56" s="41"/>
      <c r="I56" s="41"/>
      <c r="J56" s="41"/>
      <c r="K56" s="41"/>
      <c r="L56" s="41"/>
      <c r="M56" s="97">
        <f>F56+G56+J56+L56</f>
        <v>0</v>
      </c>
      <c r="N56" s="140"/>
      <c r="O56" s="253"/>
      <c r="P56" s="211">
        <f t="shared" si="21"/>
        <v>0</v>
      </c>
      <c r="Q56" s="252"/>
      <c r="R56" s="253"/>
      <c r="S56" s="211">
        <f t="shared" si="22"/>
        <v>0</v>
      </c>
      <c r="T56" s="252"/>
      <c r="U56" s="253"/>
      <c r="V56" s="211">
        <f t="shared" si="23"/>
        <v>0</v>
      </c>
      <c r="W56" s="252"/>
      <c r="X56" s="253"/>
      <c r="Y56" s="211">
        <f t="shared" si="24"/>
        <v>0</v>
      </c>
      <c r="Z56" s="252"/>
      <c r="AA56" s="253"/>
      <c r="AB56" s="211">
        <f t="shared" si="25"/>
        <v>0</v>
      </c>
      <c r="AC56" s="140"/>
      <c r="AD56" s="141"/>
      <c r="AE56" s="56">
        <f t="shared" si="26"/>
        <v>0</v>
      </c>
    </row>
    <row r="57" spans="1:31" ht="12.75" hidden="1">
      <c r="A57" s="148" t="s">
        <v>109</v>
      </c>
      <c r="B57" s="105" t="s">
        <v>110</v>
      </c>
      <c r="C57" s="115"/>
      <c r="D57" s="40"/>
      <c r="E57" s="163"/>
      <c r="F57" s="41"/>
      <c r="G57" s="41"/>
      <c r="H57" s="41"/>
      <c r="I57" s="41"/>
      <c r="J57" s="41"/>
      <c r="K57" s="41"/>
      <c r="L57" s="41"/>
      <c r="M57" s="97">
        <f>F57+G57+J57+L57</f>
        <v>0</v>
      </c>
      <c r="N57" s="140"/>
      <c r="O57" s="253"/>
      <c r="P57" s="211">
        <f t="shared" si="21"/>
        <v>0</v>
      </c>
      <c r="Q57" s="252"/>
      <c r="R57" s="253"/>
      <c r="S57" s="211">
        <f t="shared" si="22"/>
        <v>0</v>
      </c>
      <c r="T57" s="252"/>
      <c r="U57" s="253"/>
      <c r="V57" s="211">
        <f t="shared" si="23"/>
        <v>0</v>
      </c>
      <c r="W57" s="252"/>
      <c r="X57" s="253"/>
      <c r="Y57" s="211">
        <f t="shared" si="24"/>
        <v>0</v>
      </c>
      <c r="Z57" s="252"/>
      <c r="AA57" s="253"/>
      <c r="AB57" s="211">
        <f t="shared" si="25"/>
        <v>0</v>
      </c>
      <c r="AC57" s="140"/>
      <c r="AD57" s="141"/>
      <c r="AE57" s="56">
        <f t="shared" si="26"/>
        <v>0</v>
      </c>
    </row>
    <row r="58" spans="1:31" ht="12.75" hidden="1">
      <c r="A58" s="21"/>
      <c r="B58" s="10" t="s">
        <v>111</v>
      </c>
      <c r="C58" s="115"/>
      <c r="D58" s="40"/>
      <c r="E58" s="163"/>
      <c r="F58" s="41"/>
      <c r="G58" s="41"/>
      <c r="H58" s="41"/>
      <c r="I58" s="41"/>
      <c r="J58" s="41"/>
      <c r="K58" s="41"/>
      <c r="L58" s="41"/>
      <c r="M58" s="97">
        <f t="shared" si="20"/>
        <v>0</v>
      </c>
      <c r="N58" s="140"/>
      <c r="O58" s="253"/>
      <c r="P58" s="211">
        <f t="shared" si="21"/>
        <v>0</v>
      </c>
      <c r="Q58" s="252"/>
      <c r="R58" s="253"/>
      <c r="S58" s="211">
        <f t="shared" si="22"/>
        <v>0</v>
      </c>
      <c r="T58" s="252"/>
      <c r="U58" s="253"/>
      <c r="V58" s="211">
        <f t="shared" si="23"/>
        <v>0</v>
      </c>
      <c r="W58" s="252"/>
      <c r="X58" s="253"/>
      <c r="Y58" s="211">
        <f t="shared" si="24"/>
        <v>0</v>
      </c>
      <c r="Z58" s="252"/>
      <c r="AA58" s="253"/>
      <c r="AB58" s="211">
        <f t="shared" si="25"/>
        <v>0</v>
      </c>
      <c r="AC58" s="140"/>
      <c r="AD58" s="141"/>
      <c r="AE58" s="56">
        <f t="shared" si="26"/>
        <v>0</v>
      </c>
    </row>
    <row r="59" spans="1:31" ht="12.75" hidden="1">
      <c r="A59" s="21"/>
      <c r="B59" s="10" t="s">
        <v>112</v>
      </c>
      <c r="C59" s="115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20"/>
        <v>0</v>
      </c>
      <c r="N59" s="140"/>
      <c r="O59" s="253"/>
      <c r="P59" s="211">
        <f t="shared" si="21"/>
        <v>0</v>
      </c>
      <c r="Q59" s="252"/>
      <c r="R59" s="253"/>
      <c r="S59" s="211">
        <f t="shared" si="22"/>
        <v>0</v>
      </c>
      <c r="T59" s="252"/>
      <c r="U59" s="253"/>
      <c r="V59" s="211">
        <f t="shared" si="23"/>
        <v>0</v>
      </c>
      <c r="W59" s="252"/>
      <c r="X59" s="253"/>
      <c r="Y59" s="211">
        <f t="shared" si="24"/>
        <v>0</v>
      </c>
      <c r="Z59" s="252"/>
      <c r="AA59" s="253"/>
      <c r="AB59" s="211">
        <f t="shared" si="25"/>
        <v>0</v>
      </c>
      <c r="AC59" s="140"/>
      <c r="AD59" s="141"/>
      <c r="AE59" s="56">
        <f t="shared" si="26"/>
        <v>0</v>
      </c>
    </row>
    <row r="60" spans="1:31" ht="14.25" customHeight="1" hidden="1">
      <c r="A60" s="21"/>
      <c r="B60" s="10" t="s">
        <v>114</v>
      </c>
      <c r="C60" s="150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20"/>
        <v>0</v>
      </c>
      <c r="N60" s="140"/>
      <c r="O60" s="253"/>
      <c r="P60" s="211">
        <f t="shared" si="21"/>
        <v>0</v>
      </c>
      <c r="Q60" s="252"/>
      <c r="R60" s="253"/>
      <c r="S60" s="211">
        <f t="shared" si="22"/>
        <v>0</v>
      </c>
      <c r="T60" s="252"/>
      <c r="U60" s="253"/>
      <c r="V60" s="211">
        <f t="shared" si="23"/>
        <v>0</v>
      </c>
      <c r="W60" s="252"/>
      <c r="X60" s="253"/>
      <c r="Y60" s="211">
        <f t="shared" si="24"/>
        <v>0</v>
      </c>
      <c r="Z60" s="252"/>
      <c r="AA60" s="253"/>
      <c r="AB60" s="211">
        <f t="shared" si="25"/>
        <v>0</v>
      </c>
      <c r="AC60" s="140"/>
      <c r="AD60" s="141"/>
      <c r="AE60" s="56">
        <f t="shared" si="26"/>
        <v>0</v>
      </c>
    </row>
    <row r="61" spans="1:31" ht="12.75" hidden="1">
      <c r="A61" s="21" t="s">
        <v>113</v>
      </c>
      <c r="B61" s="147" t="s">
        <v>115</v>
      </c>
      <c r="C61" s="115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20"/>
        <v>0</v>
      </c>
      <c r="N61" s="140"/>
      <c r="O61" s="253"/>
      <c r="P61" s="211">
        <f t="shared" si="21"/>
        <v>0</v>
      </c>
      <c r="Q61" s="252"/>
      <c r="R61" s="253"/>
      <c r="S61" s="211">
        <f t="shared" si="22"/>
        <v>0</v>
      </c>
      <c r="T61" s="252"/>
      <c r="U61" s="253"/>
      <c r="V61" s="211">
        <f t="shared" si="23"/>
        <v>0</v>
      </c>
      <c r="W61" s="252"/>
      <c r="X61" s="253"/>
      <c r="Y61" s="211">
        <f t="shared" si="24"/>
        <v>0</v>
      </c>
      <c r="Z61" s="252"/>
      <c r="AA61" s="253"/>
      <c r="AB61" s="211">
        <f t="shared" si="25"/>
        <v>0</v>
      </c>
      <c r="AC61" s="140"/>
      <c r="AD61" s="141"/>
      <c r="AE61" s="56">
        <f t="shared" si="26"/>
        <v>0</v>
      </c>
    </row>
    <row r="62" spans="1:31" ht="12.75" hidden="1">
      <c r="A62" s="21" t="s">
        <v>116</v>
      </c>
      <c r="B62" s="147" t="s">
        <v>124</v>
      </c>
      <c r="C62" s="115"/>
      <c r="D62" s="40"/>
      <c r="E62" s="163"/>
      <c r="F62" s="41"/>
      <c r="G62" s="41"/>
      <c r="H62" s="41"/>
      <c r="I62" s="41"/>
      <c r="J62" s="41"/>
      <c r="K62" s="41"/>
      <c r="L62" s="41"/>
      <c r="M62" s="97">
        <f t="shared" si="20"/>
        <v>0</v>
      </c>
      <c r="N62" s="140"/>
      <c r="O62" s="253"/>
      <c r="P62" s="211">
        <f t="shared" si="21"/>
        <v>0</v>
      </c>
      <c r="Q62" s="252"/>
      <c r="R62" s="253"/>
      <c r="S62" s="211">
        <f t="shared" si="22"/>
        <v>0</v>
      </c>
      <c r="T62" s="252"/>
      <c r="U62" s="253"/>
      <c r="V62" s="211">
        <f t="shared" si="23"/>
        <v>0</v>
      </c>
      <c r="W62" s="252"/>
      <c r="X62" s="253"/>
      <c r="Y62" s="211">
        <f t="shared" si="24"/>
        <v>0</v>
      </c>
      <c r="Z62" s="252"/>
      <c r="AA62" s="253"/>
      <c r="AB62" s="211">
        <f t="shared" si="25"/>
        <v>0</v>
      </c>
      <c r="AC62" s="140"/>
      <c r="AD62" s="141"/>
      <c r="AE62" s="56">
        <f t="shared" si="26"/>
        <v>0</v>
      </c>
    </row>
    <row r="63" spans="1:31" ht="12.75" hidden="1">
      <c r="A63" s="21"/>
      <c r="B63" s="10" t="s">
        <v>117</v>
      </c>
      <c r="C63" s="115"/>
      <c r="D63" s="40"/>
      <c r="E63" s="163"/>
      <c r="F63" s="41"/>
      <c r="G63" s="41"/>
      <c r="H63" s="41"/>
      <c r="I63" s="41"/>
      <c r="J63" s="41"/>
      <c r="K63" s="41"/>
      <c r="L63" s="41"/>
      <c r="M63" s="97">
        <f t="shared" si="20"/>
        <v>0</v>
      </c>
      <c r="N63" s="140"/>
      <c r="O63" s="253"/>
      <c r="P63" s="211">
        <f t="shared" si="21"/>
        <v>0</v>
      </c>
      <c r="Q63" s="252"/>
      <c r="R63" s="253"/>
      <c r="S63" s="211">
        <f t="shared" si="22"/>
        <v>0</v>
      </c>
      <c r="T63" s="252"/>
      <c r="U63" s="253"/>
      <c r="V63" s="211">
        <f t="shared" si="23"/>
        <v>0</v>
      </c>
      <c r="W63" s="252"/>
      <c r="X63" s="253"/>
      <c r="Y63" s="211">
        <f t="shared" si="24"/>
        <v>0</v>
      </c>
      <c r="Z63" s="252"/>
      <c r="AA63" s="253"/>
      <c r="AB63" s="211">
        <f t="shared" si="25"/>
        <v>0</v>
      </c>
      <c r="AC63" s="140"/>
      <c r="AD63" s="141"/>
      <c r="AE63" s="56">
        <f t="shared" si="26"/>
        <v>0</v>
      </c>
    </row>
    <row r="64" spans="1:31" ht="12.75" hidden="1">
      <c r="A64" s="21"/>
      <c r="B64" s="10" t="s">
        <v>118</v>
      </c>
      <c r="C64" s="115"/>
      <c r="D64" s="40"/>
      <c r="E64" s="163"/>
      <c r="F64" s="41"/>
      <c r="G64" s="41"/>
      <c r="H64" s="41"/>
      <c r="I64" s="41"/>
      <c r="J64" s="41"/>
      <c r="K64" s="41"/>
      <c r="L64" s="41"/>
      <c r="M64" s="97">
        <f t="shared" si="20"/>
        <v>0</v>
      </c>
      <c r="N64" s="140"/>
      <c r="O64" s="253"/>
      <c r="P64" s="211">
        <f t="shared" si="21"/>
        <v>0</v>
      </c>
      <c r="Q64" s="252"/>
      <c r="R64" s="253"/>
      <c r="S64" s="211">
        <f t="shared" si="22"/>
        <v>0</v>
      </c>
      <c r="T64" s="252"/>
      <c r="U64" s="253"/>
      <c r="V64" s="211">
        <f t="shared" si="23"/>
        <v>0</v>
      </c>
      <c r="W64" s="252"/>
      <c r="X64" s="253"/>
      <c r="Y64" s="211">
        <f t="shared" si="24"/>
        <v>0</v>
      </c>
      <c r="Z64" s="252"/>
      <c r="AA64" s="253"/>
      <c r="AB64" s="211">
        <f t="shared" si="25"/>
        <v>0</v>
      </c>
      <c r="AC64" s="140"/>
      <c r="AD64" s="141"/>
      <c r="AE64" s="56">
        <f t="shared" si="26"/>
        <v>0</v>
      </c>
    </row>
    <row r="65" spans="1:31" ht="12.75" hidden="1">
      <c r="A65" s="21"/>
      <c r="B65" s="10" t="s">
        <v>119</v>
      </c>
      <c r="C65" s="115"/>
      <c r="D65" s="40"/>
      <c r="E65" s="163"/>
      <c r="F65" s="41"/>
      <c r="G65" s="41"/>
      <c r="H65" s="41"/>
      <c r="I65" s="41"/>
      <c r="J65" s="41"/>
      <c r="K65" s="41"/>
      <c r="L65" s="41"/>
      <c r="M65" s="97">
        <f t="shared" si="20"/>
        <v>0</v>
      </c>
      <c r="N65" s="140"/>
      <c r="O65" s="253"/>
      <c r="P65" s="211">
        <f t="shared" si="21"/>
        <v>0</v>
      </c>
      <c r="Q65" s="252"/>
      <c r="R65" s="253"/>
      <c r="S65" s="211">
        <f t="shared" si="22"/>
        <v>0</v>
      </c>
      <c r="T65" s="252"/>
      <c r="U65" s="253"/>
      <c r="V65" s="211">
        <f t="shared" si="23"/>
        <v>0</v>
      </c>
      <c r="W65" s="252"/>
      <c r="X65" s="253"/>
      <c r="Y65" s="211">
        <f t="shared" si="24"/>
        <v>0</v>
      </c>
      <c r="Z65" s="252"/>
      <c r="AA65" s="253"/>
      <c r="AB65" s="211">
        <f t="shared" si="25"/>
        <v>0</v>
      </c>
      <c r="AC65" s="140"/>
      <c r="AD65" s="141"/>
      <c r="AE65" s="56">
        <f t="shared" si="26"/>
        <v>0</v>
      </c>
    </row>
    <row r="66" spans="1:31" ht="12.75" hidden="1">
      <c r="A66" s="21"/>
      <c r="B66" s="10" t="s">
        <v>148</v>
      </c>
      <c r="C66" s="115"/>
      <c r="D66" s="40"/>
      <c r="E66" s="163"/>
      <c r="F66" s="41"/>
      <c r="G66" s="41"/>
      <c r="H66" s="41"/>
      <c r="I66" s="41"/>
      <c r="J66" s="41"/>
      <c r="K66" s="41"/>
      <c r="L66" s="41"/>
      <c r="M66" s="97">
        <f t="shared" si="20"/>
        <v>0</v>
      </c>
      <c r="N66" s="140"/>
      <c r="O66" s="253"/>
      <c r="P66" s="211">
        <f t="shared" si="21"/>
        <v>0</v>
      </c>
      <c r="Q66" s="252"/>
      <c r="R66" s="253"/>
      <c r="S66" s="211">
        <f t="shared" si="22"/>
        <v>0</v>
      </c>
      <c r="T66" s="252"/>
      <c r="U66" s="253"/>
      <c r="V66" s="211">
        <f t="shared" si="23"/>
        <v>0</v>
      </c>
      <c r="W66" s="252"/>
      <c r="X66" s="253"/>
      <c r="Y66" s="211">
        <f t="shared" si="24"/>
        <v>0</v>
      </c>
      <c r="Z66" s="252"/>
      <c r="AA66" s="253"/>
      <c r="AB66" s="211">
        <f t="shared" si="25"/>
        <v>0</v>
      </c>
      <c r="AC66" s="140"/>
      <c r="AD66" s="141"/>
      <c r="AE66" s="56">
        <f t="shared" si="26"/>
        <v>0</v>
      </c>
    </row>
    <row r="67" spans="1:31" ht="12.75" hidden="1">
      <c r="A67" s="21" t="s">
        <v>120</v>
      </c>
      <c r="B67" s="147" t="s">
        <v>121</v>
      </c>
      <c r="C67" s="149"/>
      <c r="D67" s="40"/>
      <c r="E67" s="163"/>
      <c r="F67" s="41"/>
      <c r="G67" s="41"/>
      <c r="H67" s="41"/>
      <c r="I67" s="41"/>
      <c r="J67" s="41"/>
      <c r="K67" s="41"/>
      <c r="L67" s="41"/>
      <c r="M67" s="97">
        <f t="shared" si="20"/>
        <v>0</v>
      </c>
      <c r="N67" s="140"/>
      <c r="O67" s="253"/>
      <c r="P67" s="211">
        <f t="shared" si="21"/>
        <v>0</v>
      </c>
      <c r="Q67" s="252"/>
      <c r="R67" s="253"/>
      <c r="S67" s="211">
        <f t="shared" si="22"/>
        <v>0</v>
      </c>
      <c r="T67" s="252"/>
      <c r="U67" s="253"/>
      <c r="V67" s="211">
        <f t="shared" si="23"/>
        <v>0</v>
      </c>
      <c r="W67" s="252"/>
      <c r="X67" s="253"/>
      <c r="Y67" s="211">
        <f t="shared" si="24"/>
        <v>0</v>
      </c>
      <c r="Z67" s="252"/>
      <c r="AA67" s="253"/>
      <c r="AB67" s="211">
        <f t="shared" si="25"/>
        <v>0</v>
      </c>
      <c r="AC67" s="140"/>
      <c r="AD67" s="141"/>
      <c r="AE67" s="56">
        <f t="shared" si="26"/>
        <v>0</v>
      </c>
    </row>
    <row r="68" spans="1:31" ht="12.75" hidden="1">
      <c r="A68" s="21"/>
      <c r="B68" s="10" t="s">
        <v>122</v>
      </c>
      <c r="C68" s="149"/>
      <c r="D68" s="40"/>
      <c r="E68" s="163"/>
      <c r="F68" s="41"/>
      <c r="G68" s="41"/>
      <c r="H68" s="41"/>
      <c r="I68" s="41"/>
      <c r="J68" s="41"/>
      <c r="K68" s="41"/>
      <c r="L68" s="41"/>
      <c r="M68" s="97">
        <f t="shared" si="20"/>
        <v>0</v>
      </c>
      <c r="N68" s="140"/>
      <c r="O68" s="253"/>
      <c r="P68" s="211">
        <f t="shared" si="21"/>
        <v>0</v>
      </c>
      <c r="Q68" s="252"/>
      <c r="R68" s="253"/>
      <c r="S68" s="211">
        <f t="shared" si="22"/>
        <v>0</v>
      </c>
      <c r="T68" s="252"/>
      <c r="U68" s="253"/>
      <c r="V68" s="211">
        <f t="shared" si="23"/>
        <v>0</v>
      </c>
      <c r="W68" s="252"/>
      <c r="X68" s="253"/>
      <c r="Y68" s="211">
        <f t="shared" si="24"/>
        <v>0</v>
      </c>
      <c r="Z68" s="252"/>
      <c r="AA68" s="253"/>
      <c r="AB68" s="211">
        <f t="shared" si="25"/>
        <v>0</v>
      </c>
      <c r="AC68" s="140"/>
      <c r="AD68" s="141"/>
      <c r="AE68" s="56">
        <f t="shared" si="26"/>
        <v>0</v>
      </c>
    </row>
    <row r="69" spans="1:31" ht="12.75" hidden="1">
      <c r="A69" s="148"/>
      <c r="B69" s="151" t="s">
        <v>123</v>
      </c>
      <c r="C69" s="115"/>
      <c r="D69" s="40"/>
      <c r="E69" s="163"/>
      <c r="F69" s="41"/>
      <c r="G69" s="41"/>
      <c r="H69" s="41"/>
      <c r="I69" s="41"/>
      <c r="J69" s="41"/>
      <c r="K69" s="41"/>
      <c r="L69" s="41"/>
      <c r="M69" s="97">
        <f t="shared" si="20"/>
        <v>0</v>
      </c>
      <c r="N69" s="140"/>
      <c r="O69" s="253"/>
      <c r="P69" s="211">
        <f t="shared" si="21"/>
        <v>0</v>
      </c>
      <c r="Q69" s="252"/>
      <c r="R69" s="253"/>
      <c r="S69" s="211">
        <f t="shared" si="22"/>
        <v>0</v>
      </c>
      <c r="T69" s="252"/>
      <c r="U69" s="253"/>
      <c r="V69" s="211">
        <f t="shared" si="23"/>
        <v>0</v>
      </c>
      <c r="W69" s="252"/>
      <c r="X69" s="253"/>
      <c r="Y69" s="211">
        <f t="shared" si="24"/>
        <v>0</v>
      </c>
      <c r="Z69" s="252"/>
      <c r="AA69" s="253"/>
      <c r="AB69" s="211">
        <f t="shared" si="25"/>
        <v>0</v>
      </c>
      <c r="AC69" s="140"/>
      <c r="AD69" s="141"/>
      <c r="AE69" s="56">
        <f t="shared" si="26"/>
        <v>0</v>
      </c>
    </row>
    <row r="70" spans="1:31" ht="25.5" hidden="1">
      <c r="A70" s="153" t="s">
        <v>125</v>
      </c>
      <c r="B70" s="152" t="s">
        <v>128</v>
      </c>
      <c r="C70" s="115"/>
      <c r="D70" s="40"/>
      <c r="E70" s="163"/>
      <c r="F70" s="41"/>
      <c r="G70" s="41"/>
      <c r="H70" s="41"/>
      <c r="I70" s="41"/>
      <c r="J70" s="41"/>
      <c r="K70" s="41"/>
      <c r="L70" s="41"/>
      <c r="M70" s="97">
        <f t="shared" si="20"/>
        <v>0</v>
      </c>
      <c r="N70" s="140"/>
      <c r="O70" s="253"/>
      <c r="P70" s="211">
        <f t="shared" si="21"/>
        <v>0</v>
      </c>
      <c r="Q70" s="252"/>
      <c r="R70" s="253"/>
      <c r="S70" s="211">
        <f t="shared" si="22"/>
        <v>0</v>
      </c>
      <c r="T70" s="252"/>
      <c r="U70" s="253"/>
      <c r="V70" s="211">
        <f t="shared" si="23"/>
        <v>0</v>
      </c>
      <c r="W70" s="252"/>
      <c r="X70" s="253"/>
      <c r="Y70" s="211">
        <f t="shared" si="24"/>
        <v>0</v>
      </c>
      <c r="Z70" s="252"/>
      <c r="AA70" s="253"/>
      <c r="AB70" s="211">
        <f t="shared" si="25"/>
        <v>0</v>
      </c>
      <c r="AC70" s="140"/>
      <c r="AD70" s="141"/>
      <c r="AE70" s="56">
        <f t="shared" si="26"/>
        <v>0</v>
      </c>
    </row>
    <row r="71" spans="1:31" ht="12.75" hidden="1">
      <c r="A71" s="181"/>
      <c r="B71" s="183" t="s">
        <v>150</v>
      </c>
      <c r="C71" s="182"/>
      <c r="D71" s="40"/>
      <c r="E71" s="163"/>
      <c r="F71" s="41"/>
      <c r="G71" s="41"/>
      <c r="H71" s="41"/>
      <c r="I71" s="41"/>
      <c r="J71" s="41"/>
      <c r="K71" s="41"/>
      <c r="L71" s="41"/>
      <c r="M71" s="97">
        <f t="shared" si="20"/>
        <v>0</v>
      </c>
      <c r="N71" s="140"/>
      <c r="O71" s="253"/>
      <c r="P71" s="211">
        <f t="shared" si="21"/>
        <v>0</v>
      </c>
      <c r="Q71" s="252"/>
      <c r="R71" s="253"/>
      <c r="S71" s="211">
        <f t="shared" si="22"/>
        <v>0</v>
      </c>
      <c r="T71" s="252"/>
      <c r="U71" s="253"/>
      <c r="V71" s="211">
        <f t="shared" si="23"/>
        <v>0</v>
      </c>
      <c r="W71" s="252"/>
      <c r="X71" s="253"/>
      <c r="Y71" s="211">
        <f t="shared" si="24"/>
        <v>0</v>
      </c>
      <c r="Z71" s="252"/>
      <c r="AA71" s="253"/>
      <c r="AB71" s="211"/>
      <c r="AC71" s="140"/>
      <c r="AD71" s="141"/>
      <c r="AE71" s="56"/>
    </row>
    <row r="72" spans="1:31" ht="12.75" hidden="1">
      <c r="A72" s="21" t="s">
        <v>127</v>
      </c>
      <c r="B72" s="147" t="s">
        <v>126</v>
      </c>
      <c r="C72" s="115"/>
      <c r="D72" s="40"/>
      <c r="E72" s="163"/>
      <c r="F72" s="41"/>
      <c r="G72" s="41"/>
      <c r="H72" s="41"/>
      <c r="I72" s="41"/>
      <c r="J72" s="41"/>
      <c r="K72" s="41"/>
      <c r="L72" s="41"/>
      <c r="M72" s="97">
        <f t="shared" si="20"/>
        <v>0</v>
      </c>
      <c r="N72" s="140"/>
      <c r="O72" s="253"/>
      <c r="P72" s="211">
        <f t="shared" si="21"/>
        <v>0</v>
      </c>
      <c r="Q72" s="252"/>
      <c r="R72" s="253"/>
      <c r="S72" s="211">
        <f t="shared" si="22"/>
        <v>0</v>
      </c>
      <c r="T72" s="252"/>
      <c r="U72" s="253"/>
      <c r="V72" s="211">
        <f t="shared" si="23"/>
        <v>0</v>
      </c>
      <c r="W72" s="252"/>
      <c r="X72" s="253"/>
      <c r="Y72" s="211">
        <f t="shared" si="24"/>
        <v>0</v>
      </c>
      <c r="Z72" s="252"/>
      <c r="AA72" s="253"/>
      <c r="AB72" s="211">
        <f t="shared" si="25"/>
        <v>0</v>
      </c>
      <c r="AC72" s="140"/>
      <c r="AD72" s="141"/>
      <c r="AE72" s="56">
        <f>SUM(AC72:AD72)</f>
        <v>0</v>
      </c>
    </row>
    <row r="73" spans="1:31" ht="25.5" hidden="1">
      <c r="A73" s="153" t="s">
        <v>129</v>
      </c>
      <c r="B73" s="147" t="s">
        <v>130</v>
      </c>
      <c r="C73" s="115"/>
      <c r="D73" s="40"/>
      <c r="E73" s="163"/>
      <c r="F73" s="41"/>
      <c r="G73" s="41"/>
      <c r="H73" s="41"/>
      <c r="I73" s="41"/>
      <c r="J73" s="41"/>
      <c r="K73" s="41"/>
      <c r="L73" s="41"/>
      <c r="M73" s="97">
        <f t="shared" si="20"/>
        <v>0</v>
      </c>
      <c r="N73" s="140"/>
      <c r="O73" s="253"/>
      <c r="P73" s="211">
        <f t="shared" si="21"/>
        <v>0</v>
      </c>
      <c r="Q73" s="252"/>
      <c r="R73" s="253"/>
      <c r="S73" s="211">
        <f t="shared" si="22"/>
        <v>0</v>
      </c>
      <c r="T73" s="252"/>
      <c r="U73" s="253"/>
      <c r="V73" s="211">
        <f t="shared" si="23"/>
        <v>0</v>
      </c>
      <c r="W73" s="252"/>
      <c r="X73" s="253"/>
      <c r="Y73" s="211">
        <f t="shared" si="24"/>
        <v>0</v>
      </c>
      <c r="Z73" s="252"/>
      <c r="AA73" s="253"/>
      <c r="AB73" s="211">
        <f t="shared" si="25"/>
        <v>0</v>
      </c>
      <c r="AC73" s="140"/>
      <c r="AD73" s="141"/>
      <c r="AE73" s="56">
        <f>SUM(AC73:AD73)</f>
        <v>0</v>
      </c>
    </row>
    <row r="74" spans="1:31" ht="12.75" hidden="1">
      <c r="A74" s="21"/>
      <c r="B74" s="11" t="s">
        <v>132</v>
      </c>
      <c r="C74" s="115"/>
      <c r="D74" s="40">
        <f>SUM(D52:D73)</f>
        <v>0</v>
      </c>
      <c r="E74" s="163"/>
      <c r="F74" s="41">
        <v>0</v>
      </c>
      <c r="G74" s="41">
        <f aca="true" t="shared" si="27" ref="G74:AE74">SUM(G52:G73)</f>
        <v>0</v>
      </c>
      <c r="H74" s="41"/>
      <c r="I74" s="41"/>
      <c r="J74" s="41">
        <f t="shared" si="27"/>
        <v>0</v>
      </c>
      <c r="K74" s="41">
        <f t="shared" si="27"/>
        <v>0</v>
      </c>
      <c r="L74" s="41">
        <f t="shared" si="27"/>
        <v>0</v>
      </c>
      <c r="M74" s="98">
        <f t="shared" si="27"/>
        <v>0</v>
      </c>
      <c r="N74" s="40">
        <f t="shared" si="27"/>
        <v>0</v>
      </c>
      <c r="O74" s="254">
        <f t="shared" si="27"/>
        <v>0</v>
      </c>
      <c r="P74" s="219">
        <f>SUM(P52:P73)</f>
        <v>0</v>
      </c>
      <c r="Q74" s="254">
        <f t="shared" si="27"/>
        <v>0</v>
      </c>
      <c r="R74" s="254">
        <f t="shared" si="27"/>
        <v>0</v>
      </c>
      <c r="S74" s="219">
        <f t="shared" si="27"/>
        <v>0</v>
      </c>
      <c r="T74" s="254">
        <f t="shared" si="27"/>
        <v>0</v>
      </c>
      <c r="U74" s="254">
        <f t="shared" si="27"/>
        <v>0</v>
      </c>
      <c r="V74" s="219">
        <f t="shared" si="27"/>
        <v>0</v>
      </c>
      <c r="W74" s="254">
        <f t="shared" si="27"/>
        <v>0</v>
      </c>
      <c r="X74" s="254">
        <f t="shared" si="27"/>
        <v>0</v>
      </c>
      <c r="Y74" s="219">
        <f t="shared" si="27"/>
        <v>0</v>
      </c>
      <c r="Z74" s="254">
        <f t="shared" si="27"/>
        <v>0</v>
      </c>
      <c r="AA74" s="254">
        <f t="shared" si="27"/>
        <v>0</v>
      </c>
      <c r="AB74" s="219">
        <f t="shared" si="27"/>
        <v>0</v>
      </c>
      <c r="AC74" s="40">
        <f t="shared" si="27"/>
        <v>0</v>
      </c>
      <c r="AD74" s="40">
        <f t="shared" si="27"/>
        <v>0</v>
      </c>
      <c r="AE74" s="56">
        <f t="shared" si="27"/>
        <v>0</v>
      </c>
    </row>
    <row r="75" spans="1:31" ht="13.5" thickBot="1">
      <c r="A75" s="144"/>
      <c r="B75" s="131" t="s">
        <v>21</v>
      </c>
      <c r="C75" s="119"/>
      <c r="D75" s="155">
        <f>D41+D46+D50+D74</f>
        <v>110</v>
      </c>
      <c r="E75" s="165"/>
      <c r="F75" s="156">
        <f aca="true" t="shared" si="28" ref="F75:AE75">F41+F46+F50+F74</f>
        <v>659</v>
      </c>
      <c r="G75" s="156">
        <f t="shared" si="28"/>
        <v>1761</v>
      </c>
      <c r="H75" s="156"/>
      <c r="I75" s="156"/>
      <c r="J75" s="156">
        <f t="shared" si="28"/>
        <v>132</v>
      </c>
      <c r="K75" s="156">
        <f t="shared" si="28"/>
        <v>550</v>
      </c>
      <c r="L75" s="156">
        <f t="shared" si="28"/>
        <v>66</v>
      </c>
      <c r="M75" s="157">
        <f t="shared" si="28"/>
        <v>2200</v>
      </c>
      <c r="N75" s="93">
        <f t="shared" si="28"/>
        <v>202</v>
      </c>
      <c r="O75" s="255">
        <f t="shared" si="28"/>
        <v>472.6666666666667</v>
      </c>
      <c r="P75" s="255">
        <f>P41+P46+P50+P74</f>
        <v>674.6666666666666</v>
      </c>
      <c r="Q75" s="255">
        <f t="shared" si="28"/>
        <v>149</v>
      </c>
      <c r="R75" s="255">
        <f t="shared" si="28"/>
        <v>426.6666666666667</v>
      </c>
      <c r="S75" s="255">
        <f t="shared" si="28"/>
        <v>575.6666666666666</v>
      </c>
      <c r="T75" s="255">
        <f t="shared" si="28"/>
        <v>0</v>
      </c>
      <c r="U75" s="255">
        <f t="shared" si="28"/>
        <v>0</v>
      </c>
      <c r="V75" s="255">
        <f t="shared" si="28"/>
        <v>0</v>
      </c>
      <c r="W75" s="255">
        <f t="shared" si="28"/>
        <v>0</v>
      </c>
      <c r="X75" s="255">
        <f t="shared" si="28"/>
        <v>0</v>
      </c>
      <c r="Y75" s="255">
        <f t="shared" si="28"/>
        <v>0</v>
      </c>
      <c r="Z75" s="255">
        <f t="shared" si="28"/>
        <v>209</v>
      </c>
      <c r="AA75" s="255">
        <f t="shared" si="28"/>
        <v>487</v>
      </c>
      <c r="AB75" s="255">
        <f t="shared" si="28"/>
        <v>696</v>
      </c>
      <c r="AC75" s="93">
        <f t="shared" si="28"/>
        <v>132</v>
      </c>
      <c r="AD75" s="93">
        <f t="shared" si="28"/>
        <v>528</v>
      </c>
      <c r="AE75" s="93">
        <f t="shared" si="28"/>
        <v>660</v>
      </c>
    </row>
    <row r="76" spans="1:31" ht="13.5" thickBot="1">
      <c r="A76" s="145"/>
      <c r="B76" s="146"/>
      <c r="C76" s="146"/>
      <c r="D76" s="47"/>
      <c r="E76" s="166"/>
      <c r="F76" s="48"/>
      <c r="G76" s="48"/>
      <c r="H76" s="48"/>
      <c r="I76" s="48"/>
      <c r="J76" s="48"/>
      <c r="K76" s="48"/>
      <c r="L76" s="48"/>
      <c r="M76" s="49"/>
      <c r="N76" s="474">
        <f>P75/20</f>
        <v>33.733333333333334</v>
      </c>
      <c r="O76" s="475"/>
      <c r="P76" s="475"/>
      <c r="Q76" s="476">
        <f>S75/20</f>
        <v>28.78333333333333</v>
      </c>
      <c r="R76" s="475"/>
      <c r="S76" s="475"/>
      <c r="T76" s="477">
        <f>V75/20</f>
        <v>0</v>
      </c>
      <c r="U76" s="478"/>
      <c r="V76" s="479"/>
      <c r="W76" s="477">
        <f>Y75/16</f>
        <v>0</v>
      </c>
      <c r="X76" s="478"/>
      <c r="Y76" s="479"/>
      <c r="Z76" s="476">
        <f>AB75/20</f>
        <v>34.8</v>
      </c>
      <c r="AA76" s="475"/>
      <c r="AB76" s="475"/>
      <c r="AC76" s="476">
        <f>AE75/20</f>
        <v>33</v>
      </c>
      <c r="AD76" s="475"/>
      <c r="AE76" s="480"/>
    </row>
    <row r="79" spans="1:37" ht="15">
      <c r="A79" s="29" t="s">
        <v>305</v>
      </c>
      <c r="B79" s="67"/>
      <c r="C79" s="67"/>
      <c r="D79" s="67"/>
      <c r="E79" s="67"/>
      <c r="F79" s="67"/>
      <c r="G79" s="159"/>
      <c r="H79" s="159"/>
      <c r="I79" s="159"/>
      <c r="J79" s="67"/>
      <c r="K79" s="67"/>
      <c r="L79" s="68"/>
      <c r="M79" s="68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69"/>
      <c r="AA79" s="69"/>
      <c r="AB79" s="69"/>
      <c r="AC79" s="69"/>
      <c r="AD79" s="69"/>
      <c r="AE79" s="69"/>
      <c r="AF79" s="70"/>
      <c r="AG79" s="70"/>
      <c r="AH79" s="70"/>
      <c r="AI79" s="70"/>
      <c r="AJ79" s="70"/>
      <c r="AK79" s="70"/>
    </row>
    <row r="80" spans="1:37" ht="15">
      <c r="A80" s="71" t="s">
        <v>54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72"/>
      <c r="O80" s="72"/>
      <c r="P80" s="72"/>
      <c r="Q80" s="72"/>
      <c r="R80" s="72"/>
      <c r="S80" s="69"/>
      <c r="T80" s="69"/>
      <c r="U80" s="69"/>
      <c r="V80" s="69"/>
      <c r="W80" s="70"/>
      <c r="X80" s="70"/>
      <c r="Y80" s="70"/>
      <c r="Z80" s="69"/>
      <c r="AA80" s="69"/>
      <c r="AB80" s="69"/>
      <c r="AC80" s="69"/>
      <c r="AD80" s="69"/>
      <c r="AE80" s="69"/>
      <c r="AF80" s="70"/>
      <c r="AG80" s="70"/>
      <c r="AH80" s="70"/>
      <c r="AI80" s="70"/>
      <c r="AJ80" s="70"/>
      <c r="AK80" s="70"/>
    </row>
    <row r="81" spans="1:37" ht="15">
      <c r="A81" s="73" t="s">
        <v>55</v>
      </c>
      <c r="B81" s="71"/>
      <c r="C81" s="71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72"/>
      <c r="O81" s="72"/>
      <c r="P81" s="72"/>
      <c r="Q81" s="72"/>
      <c r="R81" s="72"/>
      <c r="S81" s="72"/>
      <c r="T81" s="69"/>
      <c r="U81" s="69"/>
      <c r="V81" s="69"/>
      <c r="W81" s="70"/>
      <c r="X81" s="70"/>
      <c r="Y81" s="70"/>
      <c r="Z81" s="72"/>
      <c r="AA81" s="72"/>
      <c r="AB81" s="72"/>
      <c r="AC81" s="72"/>
      <c r="AD81" s="72"/>
      <c r="AE81" s="72"/>
      <c r="AF81" s="70"/>
      <c r="AG81" s="70"/>
      <c r="AH81" s="70"/>
      <c r="AI81" s="70"/>
      <c r="AJ81" s="70"/>
      <c r="AK81" s="70"/>
    </row>
    <row r="82" spans="1:37" ht="15">
      <c r="A82" s="74" t="s">
        <v>56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5"/>
      <c r="O82" s="75"/>
      <c r="P82" s="75"/>
      <c r="Q82" s="75"/>
      <c r="R82" s="75"/>
      <c r="S82" s="75"/>
      <c r="T82" s="70"/>
      <c r="U82" s="70"/>
      <c r="V82" s="70"/>
      <c r="W82" s="70"/>
      <c r="X82" s="70"/>
      <c r="Y82" s="70"/>
      <c r="Z82" s="75"/>
      <c r="AA82" s="75"/>
      <c r="AB82" s="75"/>
      <c r="AC82" s="75"/>
      <c r="AD82" s="75"/>
      <c r="AE82" s="75"/>
      <c r="AF82" s="70"/>
      <c r="AG82" s="70"/>
      <c r="AH82" s="70"/>
      <c r="AI82" s="70"/>
      <c r="AJ82" s="70"/>
      <c r="AK82" s="70"/>
    </row>
    <row r="91" ht="12.75">
      <c r="C91">
        <f>380*100/1549</f>
        <v>24.531956100710136</v>
      </c>
    </row>
  </sheetData>
  <sheetProtection/>
  <mergeCells count="47">
    <mergeCell ref="Z20:AB20"/>
    <mergeCell ref="A7:AE7"/>
    <mergeCell ref="A8:AE8"/>
    <mergeCell ref="A19:A22"/>
    <mergeCell ref="B19:B22"/>
    <mergeCell ref="D19:M19"/>
    <mergeCell ref="N19:S19"/>
    <mergeCell ref="T19:Y19"/>
    <mergeCell ref="Z19:AE19"/>
    <mergeCell ref="D20:D22"/>
    <mergeCell ref="P21:P22"/>
    <mergeCell ref="F20:M20"/>
    <mergeCell ref="N20:P20"/>
    <mergeCell ref="Q20:S20"/>
    <mergeCell ref="T20:V20"/>
    <mergeCell ref="O21:O22"/>
    <mergeCell ref="N21:N22"/>
    <mergeCell ref="E20:E22"/>
    <mergeCell ref="W20:Y20"/>
    <mergeCell ref="V21:V22"/>
    <mergeCell ref="AC20:AE20"/>
    <mergeCell ref="F21:G21"/>
    <mergeCell ref="I21:I22"/>
    <mergeCell ref="J21:J22"/>
    <mergeCell ref="K21:K22"/>
    <mergeCell ref="L21:L22"/>
    <mergeCell ref="M21:M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AC21:AC22"/>
    <mergeCell ref="AD21:AD22"/>
    <mergeCell ref="AE21:AE22"/>
    <mergeCell ref="N76:P76"/>
    <mergeCell ref="Q76:S76"/>
    <mergeCell ref="T76:V76"/>
    <mergeCell ref="W76:Y76"/>
    <mergeCell ref="Z76:AB76"/>
    <mergeCell ref="AC76:AE76"/>
    <mergeCell ref="W21:W22"/>
  </mergeCells>
  <conditionalFormatting sqref="N76:AE76">
    <cfRule type="cellIs" priority="1" dxfId="0" operator="greaterThan" stopIfTrue="1">
      <formula>35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2"/>
  <sheetViews>
    <sheetView zoomScale="85" zoomScaleNormal="85" zoomScaleSheetLayoutView="130" workbookViewId="0" topLeftCell="A1">
      <selection activeCell="S75" activeCellId="4" sqref="P43 S43 S51 P75 S75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5.8515625" style="0" customWidth="1"/>
    <col min="15" max="15" width="7.00390625" style="0" customWidth="1"/>
    <col min="16" max="16" width="6.00390625" style="0" customWidth="1"/>
    <col min="17" max="17" width="5.8515625" style="0" customWidth="1"/>
    <col min="18" max="18" width="8.00390625" style="0" customWidth="1"/>
    <col min="19" max="19" width="5.8515625" style="0" customWidth="1"/>
    <col min="20" max="20" width="6.7109375" style="0" bestFit="1" customWidth="1"/>
    <col min="21" max="21" width="7.421875" style="0" bestFit="1" customWidth="1"/>
    <col min="22" max="22" width="6.421875" style="0" customWidth="1"/>
    <col min="23" max="23" width="5.8515625" style="0" customWidth="1"/>
    <col min="24" max="24" width="6.57421875" style="0" customWidth="1"/>
    <col min="25" max="25" width="6.28125" style="0" customWidth="1"/>
    <col min="26" max="26" width="5.8515625" style="0" customWidth="1"/>
    <col min="27" max="27" width="7.421875" style="0" bestFit="1" customWidth="1"/>
    <col min="28" max="31" width="5.8515625" style="0" customWidth="1"/>
  </cols>
  <sheetData>
    <row r="1" spans="28:31" ht="15.75">
      <c r="AB1" s="194" t="s">
        <v>69</v>
      </c>
      <c r="AC1" s="194"/>
      <c r="AD1" s="194"/>
      <c r="AE1" s="200"/>
    </row>
    <row r="2" spans="28:31" ht="15.75">
      <c r="AB2" s="196" t="s">
        <v>65</v>
      </c>
      <c r="AC2" s="194"/>
      <c r="AD2" s="194"/>
      <c r="AE2" s="200"/>
    </row>
    <row r="3" spans="28:31" ht="15.75">
      <c r="AB3" s="194" t="s">
        <v>168</v>
      </c>
      <c r="AC3" s="194"/>
      <c r="AD3" s="194"/>
      <c r="AE3" s="200"/>
    </row>
    <row r="4" spans="28:31" ht="15.75">
      <c r="AB4" s="196" t="s">
        <v>300</v>
      </c>
      <c r="AC4" s="194"/>
      <c r="AD4" s="194"/>
      <c r="AE4" s="200"/>
    </row>
    <row r="5" ht="15.75">
      <c r="AB5" s="195"/>
    </row>
    <row r="6" ht="12.75">
      <c r="U6" s="70"/>
    </row>
    <row r="7" spans="1:31" ht="15.75">
      <c r="A7" s="425" t="s">
        <v>66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</row>
    <row r="8" spans="1:31" ht="15.75">
      <c r="A8" s="425" t="s">
        <v>62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</row>
    <row r="9" spans="1:31" ht="15.75">
      <c r="A9" s="196"/>
      <c r="B9" s="197"/>
      <c r="C9" s="197"/>
      <c r="D9" s="198"/>
      <c r="E9" s="198"/>
      <c r="F9" s="198"/>
      <c r="G9" s="198"/>
      <c r="H9" s="198"/>
      <c r="I9" s="198"/>
      <c r="J9" s="197"/>
      <c r="K9" s="195"/>
      <c r="L9" s="199"/>
      <c r="M9" s="199"/>
      <c r="N9" s="195"/>
      <c r="O9" s="195"/>
      <c r="P9" s="195"/>
      <c r="Q9" s="194"/>
      <c r="R9" s="194"/>
      <c r="S9" s="194"/>
      <c r="T9" s="200"/>
      <c r="U9" s="200"/>
      <c r="V9" s="194"/>
      <c r="W9" s="200"/>
      <c r="X9" s="200"/>
      <c r="Y9" s="200"/>
      <c r="Z9" s="194"/>
      <c r="AA9" s="194"/>
      <c r="AB9" s="194"/>
      <c r="AC9" s="194"/>
      <c r="AD9" s="194"/>
      <c r="AE9" s="194"/>
    </row>
    <row r="10" spans="1:31" ht="15.75">
      <c r="A10" s="196"/>
      <c r="B10" s="6" t="s">
        <v>36</v>
      </c>
      <c r="C10" s="6"/>
      <c r="D10" s="201" t="s">
        <v>183</v>
      </c>
      <c r="E10" s="201"/>
      <c r="F10" s="201"/>
      <c r="G10" s="6"/>
      <c r="H10" s="6"/>
      <c r="I10" s="6"/>
      <c r="J10" s="6"/>
      <c r="K10" s="194"/>
      <c r="L10" s="202"/>
      <c r="M10" s="202"/>
      <c r="N10" s="194"/>
      <c r="O10" s="194"/>
      <c r="P10" s="196"/>
      <c r="Q10" s="194"/>
      <c r="R10" s="194"/>
      <c r="S10" s="194"/>
      <c r="T10" s="200"/>
      <c r="U10" s="200"/>
      <c r="V10" s="195"/>
      <c r="W10" s="195"/>
      <c r="X10" s="195"/>
      <c r="Y10" s="200"/>
      <c r="Z10" s="194"/>
      <c r="AA10" s="194"/>
      <c r="AB10" s="194"/>
      <c r="AC10" s="194"/>
      <c r="AD10" s="194"/>
      <c r="AE10" s="194"/>
    </row>
    <row r="11" spans="1:31" ht="15.75">
      <c r="A11" s="196"/>
      <c r="B11" s="6" t="s">
        <v>30</v>
      </c>
      <c r="C11" s="6"/>
      <c r="D11" s="201" t="s">
        <v>184</v>
      </c>
      <c r="E11" s="201"/>
      <c r="F11" s="201"/>
      <c r="G11" s="201"/>
      <c r="H11" s="201"/>
      <c r="I11" s="201"/>
      <c r="J11" s="201"/>
      <c r="K11" s="202"/>
      <c r="L11" s="202"/>
      <c r="M11" s="202"/>
      <c r="N11" s="194"/>
      <c r="O11" s="194"/>
      <c r="P11" s="194"/>
      <c r="Q11" s="194"/>
      <c r="R11" s="194"/>
      <c r="S11" s="194"/>
      <c r="T11" s="200"/>
      <c r="U11" s="200"/>
      <c r="V11" s="195"/>
      <c r="W11" s="195"/>
      <c r="X11" s="195"/>
      <c r="Y11" s="200"/>
      <c r="Z11" s="194"/>
      <c r="AA11" s="194"/>
      <c r="AB11" s="194"/>
      <c r="AC11" s="194"/>
      <c r="AD11" s="194"/>
      <c r="AE11" s="194"/>
    </row>
    <row r="12" spans="1:31" ht="15.75">
      <c r="A12" s="196"/>
      <c r="B12" s="6" t="s">
        <v>89</v>
      </c>
      <c r="C12" s="6"/>
      <c r="D12" s="129" t="s">
        <v>186</v>
      </c>
      <c r="E12" s="129"/>
      <c r="F12" s="6"/>
      <c r="G12" s="6"/>
      <c r="H12" s="6"/>
      <c r="I12" s="6"/>
      <c r="J12" s="6"/>
      <c r="K12" s="194"/>
      <c r="L12" s="202"/>
      <c r="M12" s="202"/>
      <c r="N12" s="194"/>
      <c r="O12" s="194"/>
      <c r="P12" s="196"/>
      <c r="Q12" s="194"/>
      <c r="R12" s="194"/>
      <c r="S12" s="194"/>
      <c r="T12" s="200"/>
      <c r="U12" s="200"/>
      <c r="V12" s="195"/>
      <c r="W12" s="195"/>
      <c r="X12" s="195"/>
      <c r="Y12" s="200"/>
      <c r="Z12" s="194"/>
      <c r="AA12" s="194"/>
      <c r="AB12" s="194"/>
      <c r="AC12" s="194"/>
      <c r="AD12" s="194"/>
      <c r="AE12" s="194"/>
    </row>
    <row r="13" spans="1:31" ht="15.75">
      <c r="A13" s="196"/>
      <c r="B13" s="194" t="s">
        <v>31</v>
      </c>
      <c r="C13" s="194"/>
      <c r="D13" s="202" t="s">
        <v>185</v>
      </c>
      <c r="E13" s="202"/>
      <c r="F13" s="202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200"/>
      <c r="U13" s="195"/>
      <c r="V13" s="195"/>
      <c r="W13" s="195"/>
      <c r="X13" s="195"/>
      <c r="Y13" s="200"/>
      <c r="Z13" s="194"/>
      <c r="AA13" s="194"/>
      <c r="AB13" s="194"/>
      <c r="AC13" s="194"/>
      <c r="AD13" s="194"/>
      <c r="AE13" s="194"/>
    </row>
    <row r="14" spans="1:31" ht="15.75">
      <c r="A14" s="196"/>
      <c r="B14" s="194" t="s">
        <v>10</v>
      </c>
      <c r="C14" s="194"/>
      <c r="D14" s="202" t="s">
        <v>96</v>
      </c>
      <c r="E14" s="202"/>
      <c r="F14" s="202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200"/>
      <c r="U14" s="200"/>
      <c r="V14" s="200"/>
      <c r="W14" s="200"/>
      <c r="X14" s="200"/>
      <c r="Y14" s="200"/>
      <c r="Z14" s="194"/>
      <c r="AA14" s="194"/>
      <c r="AB14" s="194"/>
      <c r="AC14" s="194"/>
      <c r="AD14" s="194"/>
      <c r="AE14" s="194"/>
    </row>
    <row r="15" spans="1:31" ht="15.75">
      <c r="A15" s="196"/>
      <c r="B15" s="203" t="s">
        <v>43</v>
      </c>
      <c r="C15" s="203"/>
      <c r="D15" s="202" t="s">
        <v>34</v>
      </c>
      <c r="E15" s="202"/>
      <c r="F15" s="202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200"/>
      <c r="U15" s="200"/>
      <c r="V15" s="200"/>
      <c r="W15" s="200"/>
      <c r="X15" s="200"/>
      <c r="Y15" s="200"/>
      <c r="Z15" s="194"/>
      <c r="AA15" s="194"/>
      <c r="AB15" s="194"/>
      <c r="AC15" s="194"/>
      <c r="AD15" s="194"/>
      <c r="AE15" s="194"/>
    </row>
    <row r="16" spans="1:31" ht="15.75">
      <c r="A16" s="196"/>
      <c r="B16" s="203" t="s">
        <v>41</v>
      </c>
      <c r="C16" s="203"/>
      <c r="D16" s="202" t="s">
        <v>34</v>
      </c>
      <c r="E16" s="202"/>
      <c r="F16" s="202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200"/>
      <c r="U16" s="200"/>
      <c r="V16" s="200"/>
      <c r="W16" s="200"/>
      <c r="X16" s="200"/>
      <c r="Y16" s="200"/>
      <c r="Z16" s="194"/>
      <c r="AA16" s="194"/>
      <c r="AB16" s="194"/>
      <c r="AC16" s="194"/>
      <c r="AD16" s="194"/>
      <c r="AE16" s="194"/>
    </row>
    <row r="17" spans="1:31" ht="15.75">
      <c r="A17" s="196"/>
      <c r="B17" s="194" t="s">
        <v>32</v>
      </c>
      <c r="C17" s="194"/>
      <c r="D17" s="201">
        <v>110</v>
      </c>
      <c r="E17" s="201"/>
      <c r="F17" s="202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200"/>
      <c r="U17" s="200"/>
      <c r="V17" s="200"/>
      <c r="W17" s="200"/>
      <c r="X17" s="200"/>
      <c r="Y17" s="200"/>
      <c r="Z17" s="194"/>
      <c r="AA17" s="194"/>
      <c r="AB17" s="194"/>
      <c r="AC17" s="194"/>
      <c r="AD17" s="194"/>
      <c r="AE17" s="194"/>
    </row>
    <row r="18" spans="1:31" ht="16.5" thickBot="1">
      <c r="A18" s="196"/>
      <c r="B18" s="194" t="s">
        <v>33</v>
      </c>
      <c r="C18" s="194"/>
      <c r="D18" s="202" t="s">
        <v>134</v>
      </c>
      <c r="E18" s="202"/>
      <c r="F18" s="202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200"/>
      <c r="U18" s="200"/>
      <c r="V18" s="200"/>
      <c r="W18" s="200"/>
      <c r="X18" s="200"/>
      <c r="Y18" s="200"/>
      <c r="Z18" s="194"/>
      <c r="AA18" s="194"/>
      <c r="AB18" s="194"/>
      <c r="AC18" s="194"/>
      <c r="AD18" s="194"/>
      <c r="AE18" s="194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I43+H47+I51</f>
        <v>642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220"/>
      <c r="AA23" s="232"/>
      <c r="AB23" s="135"/>
      <c r="AC23" s="220"/>
      <c r="AD23" s="232"/>
      <c r="AE23" s="160"/>
    </row>
    <row r="24" spans="1:31" ht="12.75">
      <c r="A24" s="24" t="s">
        <v>1</v>
      </c>
      <c r="B24" s="26" t="s">
        <v>142</v>
      </c>
      <c r="C24" s="121"/>
      <c r="D24" s="30">
        <v>2</v>
      </c>
      <c r="E24" s="175">
        <f>D24*27</f>
        <v>54</v>
      </c>
      <c r="F24" s="176">
        <f aca="true" t="shared" si="0" ref="F24:F41">TRUNC((E24-SUM(K24))*0.3)</f>
        <v>13</v>
      </c>
      <c r="G24" s="176">
        <f aca="true" t="shared" si="1" ref="G24:G41">E24-K24-F24</f>
        <v>31</v>
      </c>
      <c r="H24" s="170">
        <f aca="true" t="shared" si="2" ref="H24:H41">G24-I24</f>
        <v>22</v>
      </c>
      <c r="I24" s="180">
        <f aca="true" t="shared" si="3" ref="I24:I41">ROUND(G24*0.29,0)</f>
        <v>9</v>
      </c>
      <c r="J24" s="32">
        <v>0</v>
      </c>
      <c r="K24" s="31">
        <f>D24*5</f>
        <v>10</v>
      </c>
      <c r="L24" s="31">
        <v>2</v>
      </c>
      <c r="M24" s="97">
        <f>F24+G24</f>
        <v>44</v>
      </c>
      <c r="N24" s="99">
        <f>F24</f>
        <v>13</v>
      </c>
      <c r="O24" s="100">
        <f>G24</f>
        <v>31</v>
      </c>
      <c r="P24" s="88">
        <f>SUM(N24:O24)</f>
        <v>44</v>
      </c>
      <c r="Q24" s="101"/>
      <c r="R24" s="100"/>
      <c r="S24" s="80">
        <f aca="true" t="shared" si="4" ref="S24:S43">SUM(Q24:R24)</f>
        <v>0</v>
      </c>
      <c r="T24" s="99"/>
      <c r="U24" s="100"/>
      <c r="V24" s="80">
        <f>SUM(T24:U24)</f>
        <v>0</v>
      </c>
      <c r="W24" s="101"/>
      <c r="X24" s="100"/>
      <c r="Y24" s="80">
        <f>SUM(W24:X24)</f>
        <v>0</v>
      </c>
      <c r="Z24" s="221"/>
      <c r="AA24" s="233"/>
      <c r="AB24" s="136">
        <f>SUM(Z24:AA24)</f>
        <v>0</v>
      </c>
      <c r="AC24" s="221"/>
      <c r="AD24" s="233"/>
      <c r="AE24" s="161">
        <f>SUM(AC24:AD24)</f>
        <v>0</v>
      </c>
    </row>
    <row r="25" spans="1:31" ht="12.75">
      <c r="A25" s="24" t="s">
        <v>187</v>
      </c>
      <c r="B25" s="26" t="s">
        <v>86</v>
      </c>
      <c r="C25" s="121"/>
      <c r="D25" s="30">
        <v>2</v>
      </c>
      <c r="E25" s="175">
        <f>D25*27</f>
        <v>54</v>
      </c>
      <c r="F25" s="176">
        <f t="shared" si="0"/>
        <v>13</v>
      </c>
      <c r="G25" s="176">
        <f t="shared" si="1"/>
        <v>31</v>
      </c>
      <c r="H25" s="170">
        <f t="shared" si="2"/>
        <v>22</v>
      </c>
      <c r="I25" s="180">
        <f t="shared" si="3"/>
        <v>9</v>
      </c>
      <c r="J25" s="32"/>
      <c r="K25" s="31">
        <f aca="true" t="shared" si="5" ref="K25:K42">D25*5</f>
        <v>10</v>
      </c>
      <c r="L25" s="31">
        <v>2</v>
      </c>
      <c r="M25" s="97">
        <f aca="true" t="shared" si="6" ref="M25:M41">F25+G25</f>
        <v>44</v>
      </c>
      <c r="N25" s="99">
        <f>F25</f>
        <v>13</v>
      </c>
      <c r="O25" s="100">
        <f>G25</f>
        <v>31</v>
      </c>
      <c r="P25" s="80">
        <f>SUM(N25:O25)</f>
        <v>44</v>
      </c>
      <c r="Q25" s="101"/>
      <c r="R25" s="100"/>
      <c r="S25" s="80">
        <v>40</v>
      </c>
      <c r="T25" s="99"/>
      <c r="U25" s="100"/>
      <c r="V25" s="80"/>
      <c r="W25" s="101"/>
      <c r="X25" s="100"/>
      <c r="Y25" s="80"/>
      <c r="Z25" s="221"/>
      <c r="AA25" s="233"/>
      <c r="AB25" s="136">
        <f aca="true" t="shared" si="7" ref="AB25:AB42">SUM(Z25:AA25)</f>
        <v>0</v>
      </c>
      <c r="AC25" s="221"/>
      <c r="AD25" s="233"/>
      <c r="AE25" s="161">
        <f>SUM(AC25:AD25)</f>
        <v>0</v>
      </c>
    </row>
    <row r="26" spans="1:31" ht="12.75">
      <c r="A26" s="14" t="s">
        <v>13</v>
      </c>
      <c r="B26" s="9" t="s">
        <v>188</v>
      </c>
      <c r="C26" s="123" t="s">
        <v>87</v>
      </c>
      <c r="D26" s="33">
        <v>10</v>
      </c>
      <c r="E26" s="175">
        <f>D26*27</f>
        <v>270</v>
      </c>
      <c r="F26" s="176">
        <f t="shared" si="0"/>
        <v>66</v>
      </c>
      <c r="G26" s="176">
        <f t="shared" si="1"/>
        <v>154</v>
      </c>
      <c r="H26" s="170">
        <f t="shared" si="2"/>
        <v>109</v>
      </c>
      <c r="I26" s="180">
        <f t="shared" si="3"/>
        <v>45</v>
      </c>
      <c r="J26" s="34">
        <v>15</v>
      </c>
      <c r="K26" s="31">
        <f t="shared" si="5"/>
        <v>50</v>
      </c>
      <c r="L26" s="34">
        <v>6</v>
      </c>
      <c r="M26" s="97">
        <f t="shared" si="6"/>
        <v>220</v>
      </c>
      <c r="N26" s="99"/>
      <c r="O26" s="100"/>
      <c r="P26" s="80"/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221"/>
      <c r="AA26" s="233"/>
      <c r="AB26" s="136">
        <f>SUM(Z26:AA26)</f>
        <v>0</v>
      </c>
      <c r="AC26" s="221"/>
      <c r="AD26" s="233"/>
      <c r="AE26" s="161">
        <f>SUM(AC26:AD26)</f>
        <v>0</v>
      </c>
    </row>
    <row r="27" spans="1:31" ht="38.25">
      <c r="A27" s="14" t="s">
        <v>273</v>
      </c>
      <c r="B27" s="9" t="s">
        <v>274</v>
      </c>
      <c r="C27" s="123"/>
      <c r="D27" s="33"/>
      <c r="E27" s="175"/>
      <c r="F27" s="280" t="s">
        <v>275</v>
      </c>
      <c r="G27" s="280" t="s">
        <v>276</v>
      </c>
      <c r="H27" s="170"/>
      <c r="I27" s="180"/>
      <c r="J27" s="34"/>
      <c r="K27" s="31"/>
      <c r="L27" s="34"/>
      <c r="M27" s="97"/>
      <c r="N27" s="99">
        <v>29</v>
      </c>
      <c r="O27" s="100">
        <v>66</v>
      </c>
      <c r="P27" s="80">
        <f aca="true" t="shared" si="8" ref="P27:P32">SUM(N27:O27)</f>
        <v>95</v>
      </c>
      <c r="Q27" s="101"/>
      <c r="R27" s="190"/>
      <c r="S27" s="80"/>
      <c r="T27" s="99"/>
      <c r="U27" s="100"/>
      <c r="V27" s="80"/>
      <c r="W27" s="101"/>
      <c r="X27" s="100"/>
      <c r="Y27" s="80"/>
      <c r="Z27" s="221"/>
      <c r="AA27" s="233"/>
      <c r="AB27" s="136"/>
      <c r="AC27" s="221"/>
      <c r="AD27" s="233"/>
      <c r="AE27" s="161"/>
    </row>
    <row r="28" spans="1:31" ht="12.75">
      <c r="A28" s="14" t="s">
        <v>277</v>
      </c>
      <c r="B28" s="9" t="s">
        <v>278</v>
      </c>
      <c r="C28" s="123"/>
      <c r="D28" s="33"/>
      <c r="E28" s="175"/>
      <c r="F28" s="280" t="s">
        <v>279</v>
      </c>
      <c r="G28" s="280" t="s">
        <v>280</v>
      </c>
      <c r="H28" s="170"/>
      <c r="I28" s="180"/>
      <c r="J28" s="34"/>
      <c r="K28" s="31"/>
      <c r="L28" s="34"/>
      <c r="M28" s="97"/>
      <c r="N28" s="99">
        <v>11</v>
      </c>
      <c r="O28" s="100">
        <v>24</v>
      </c>
      <c r="P28" s="80">
        <f t="shared" si="8"/>
        <v>35</v>
      </c>
      <c r="Q28" s="101"/>
      <c r="R28" s="190"/>
      <c r="S28" s="80"/>
      <c r="T28" s="99"/>
      <c r="U28" s="100"/>
      <c r="V28" s="80"/>
      <c r="W28" s="101"/>
      <c r="X28" s="100"/>
      <c r="Y28" s="80"/>
      <c r="Z28" s="221"/>
      <c r="AA28" s="233"/>
      <c r="AB28" s="136"/>
      <c r="AC28" s="221"/>
      <c r="AD28" s="233"/>
      <c r="AE28" s="161"/>
    </row>
    <row r="29" spans="1:31" ht="12.75">
      <c r="A29" s="14" t="s">
        <v>281</v>
      </c>
      <c r="B29" s="9" t="s">
        <v>282</v>
      </c>
      <c r="C29" s="123"/>
      <c r="D29" s="33"/>
      <c r="E29" s="175"/>
      <c r="F29" s="280" t="s">
        <v>283</v>
      </c>
      <c r="G29" s="280" t="s">
        <v>284</v>
      </c>
      <c r="H29" s="170"/>
      <c r="I29" s="180"/>
      <c r="J29" s="34"/>
      <c r="K29" s="31"/>
      <c r="L29" s="34"/>
      <c r="M29" s="97"/>
      <c r="N29" s="99">
        <v>9</v>
      </c>
      <c r="O29" s="100">
        <v>21</v>
      </c>
      <c r="P29" s="80">
        <f t="shared" si="8"/>
        <v>30</v>
      </c>
      <c r="Q29" s="101"/>
      <c r="R29" s="190"/>
      <c r="S29" s="80"/>
      <c r="T29" s="99"/>
      <c r="U29" s="100"/>
      <c r="V29" s="80"/>
      <c r="W29" s="101"/>
      <c r="X29" s="100"/>
      <c r="Y29" s="80"/>
      <c r="Z29" s="221"/>
      <c r="AA29" s="233"/>
      <c r="AB29" s="136"/>
      <c r="AC29" s="221"/>
      <c r="AD29" s="233"/>
      <c r="AE29" s="161"/>
    </row>
    <row r="30" spans="1:31" ht="12.75">
      <c r="A30" s="14" t="s">
        <v>285</v>
      </c>
      <c r="B30" s="9" t="s">
        <v>286</v>
      </c>
      <c r="C30" s="123"/>
      <c r="D30" s="33"/>
      <c r="E30" s="175"/>
      <c r="F30" s="280" t="s">
        <v>283</v>
      </c>
      <c r="G30" s="280" t="s">
        <v>284</v>
      </c>
      <c r="H30" s="170"/>
      <c r="I30" s="180"/>
      <c r="J30" s="34"/>
      <c r="K30" s="31"/>
      <c r="L30" s="34"/>
      <c r="M30" s="97"/>
      <c r="N30" s="99">
        <v>9</v>
      </c>
      <c r="O30" s="100">
        <v>21</v>
      </c>
      <c r="P30" s="80">
        <f t="shared" si="8"/>
        <v>30</v>
      </c>
      <c r="Q30" s="101"/>
      <c r="R30" s="190"/>
      <c r="S30" s="80"/>
      <c r="T30" s="99"/>
      <c r="U30" s="100"/>
      <c r="V30" s="80"/>
      <c r="W30" s="101"/>
      <c r="X30" s="100"/>
      <c r="Y30" s="80"/>
      <c r="Z30" s="221"/>
      <c r="AA30" s="233"/>
      <c r="AB30" s="136"/>
      <c r="AC30" s="221"/>
      <c r="AD30" s="233"/>
      <c r="AE30" s="161"/>
    </row>
    <row r="31" spans="1:31" ht="12.75">
      <c r="A31" s="14" t="s">
        <v>287</v>
      </c>
      <c r="B31" s="9" t="s">
        <v>288</v>
      </c>
      <c r="C31" s="123"/>
      <c r="D31" s="33"/>
      <c r="E31" s="175"/>
      <c r="F31" s="280" t="s">
        <v>283</v>
      </c>
      <c r="G31" s="280" t="s">
        <v>284</v>
      </c>
      <c r="H31" s="170"/>
      <c r="I31" s="180"/>
      <c r="J31" s="34"/>
      <c r="K31" s="31"/>
      <c r="L31" s="34"/>
      <c r="M31" s="97"/>
      <c r="N31" s="99">
        <v>9</v>
      </c>
      <c r="O31" s="100">
        <v>21</v>
      </c>
      <c r="P31" s="80">
        <f t="shared" si="8"/>
        <v>30</v>
      </c>
      <c r="Q31" s="101"/>
      <c r="R31" s="190"/>
      <c r="S31" s="80"/>
      <c r="T31" s="99"/>
      <c r="U31" s="100"/>
      <c r="V31" s="80"/>
      <c r="W31" s="101"/>
      <c r="X31" s="100"/>
      <c r="Y31" s="80"/>
      <c r="Z31" s="221"/>
      <c r="AA31" s="233"/>
      <c r="AB31" s="136"/>
      <c r="AC31" s="221"/>
      <c r="AD31" s="233"/>
      <c r="AE31" s="161"/>
    </row>
    <row r="32" spans="1:31" ht="25.5">
      <c r="A32" s="14" t="s">
        <v>14</v>
      </c>
      <c r="B32" s="10" t="s">
        <v>189</v>
      </c>
      <c r="C32" s="123" t="s">
        <v>87</v>
      </c>
      <c r="D32" s="33">
        <v>10</v>
      </c>
      <c r="E32" s="175">
        <f aca="true" t="shared" si="9" ref="E32:E42">D32*27</f>
        <v>270</v>
      </c>
      <c r="F32" s="176">
        <f t="shared" si="0"/>
        <v>66</v>
      </c>
      <c r="G32" s="176">
        <f t="shared" si="1"/>
        <v>154</v>
      </c>
      <c r="H32" s="170">
        <f t="shared" si="2"/>
        <v>109</v>
      </c>
      <c r="I32" s="180">
        <f t="shared" si="3"/>
        <v>45</v>
      </c>
      <c r="J32" s="34">
        <v>15</v>
      </c>
      <c r="K32" s="31">
        <f t="shared" si="5"/>
        <v>50</v>
      </c>
      <c r="L32" s="34">
        <v>6</v>
      </c>
      <c r="M32" s="97">
        <f t="shared" si="6"/>
        <v>220</v>
      </c>
      <c r="N32" s="99"/>
      <c r="O32" s="100"/>
      <c r="P32" s="80">
        <f t="shared" si="8"/>
        <v>0</v>
      </c>
      <c r="Q32" s="99"/>
      <c r="R32" s="101"/>
      <c r="S32" s="80"/>
      <c r="T32" s="102"/>
      <c r="U32" s="229"/>
      <c r="V32" s="80">
        <f>SUM(T32:U32)</f>
        <v>0</v>
      </c>
      <c r="W32" s="101"/>
      <c r="X32" s="100"/>
      <c r="Y32" s="80">
        <f>SUM(W32:X32)</f>
        <v>0</v>
      </c>
      <c r="Z32" s="221"/>
      <c r="AA32" s="233"/>
      <c r="AB32" s="136">
        <f t="shared" si="7"/>
        <v>0</v>
      </c>
      <c r="AC32" s="221"/>
      <c r="AD32" s="233"/>
      <c r="AE32" s="161">
        <f>SUM(AC32:AD32)</f>
        <v>0</v>
      </c>
    </row>
    <row r="33" spans="1:31" ht="25.5">
      <c r="A33" s="14" t="s">
        <v>292</v>
      </c>
      <c r="B33" s="10" t="s">
        <v>189</v>
      </c>
      <c r="C33" s="123"/>
      <c r="D33" s="33"/>
      <c r="E33" s="175"/>
      <c r="F33" s="280" t="s">
        <v>276</v>
      </c>
      <c r="G33" s="176"/>
      <c r="H33" s="170"/>
      <c r="I33" s="180"/>
      <c r="J33" s="34"/>
      <c r="K33" s="31"/>
      <c r="L33" s="34"/>
      <c r="M33" s="97"/>
      <c r="N33" s="99"/>
      <c r="O33" s="100"/>
      <c r="P33" s="80"/>
      <c r="Q33" s="281">
        <v>66</v>
      </c>
      <c r="R33" s="101"/>
      <c r="S33" s="80">
        <f t="shared" si="4"/>
        <v>66</v>
      </c>
      <c r="T33" s="99"/>
      <c r="U33" s="230"/>
      <c r="V33" s="80"/>
      <c r="W33" s="101"/>
      <c r="X33" s="100"/>
      <c r="Y33" s="80"/>
      <c r="Z33" s="221"/>
      <c r="AA33" s="233"/>
      <c r="AB33" s="136"/>
      <c r="AC33" s="221"/>
      <c r="AD33" s="233"/>
      <c r="AE33" s="161"/>
    </row>
    <row r="34" spans="1:31" ht="12.75">
      <c r="A34" s="14" t="s">
        <v>293</v>
      </c>
      <c r="B34" s="10" t="s">
        <v>289</v>
      </c>
      <c r="C34" s="123"/>
      <c r="D34" s="33"/>
      <c r="E34" s="175"/>
      <c r="F34" s="176"/>
      <c r="G34" s="280" t="s">
        <v>290</v>
      </c>
      <c r="H34" s="170"/>
      <c r="I34" s="180"/>
      <c r="J34" s="34"/>
      <c r="K34" s="31"/>
      <c r="L34" s="34"/>
      <c r="M34" s="97"/>
      <c r="N34" s="99"/>
      <c r="O34" s="100"/>
      <c r="P34" s="80"/>
      <c r="Q34" s="281"/>
      <c r="R34" s="101">
        <v>77</v>
      </c>
      <c r="S34" s="80">
        <f t="shared" si="4"/>
        <v>77</v>
      </c>
      <c r="T34" s="99"/>
      <c r="U34" s="230"/>
      <c r="V34" s="80"/>
      <c r="W34" s="101"/>
      <c r="X34" s="100"/>
      <c r="Y34" s="80"/>
      <c r="Z34" s="221"/>
      <c r="AA34" s="233"/>
      <c r="AB34" s="136"/>
      <c r="AC34" s="221"/>
      <c r="AD34" s="233"/>
      <c r="AE34" s="161"/>
    </row>
    <row r="35" spans="1:31" ht="25.5">
      <c r="A35" s="14" t="s">
        <v>294</v>
      </c>
      <c r="B35" s="10" t="s">
        <v>291</v>
      </c>
      <c r="C35" s="123"/>
      <c r="D35" s="33"/>
      <c r="E35" s="175"/>
      <c r="F35" s="176"/>
      <c r="G35" s="280" t="s">
        <v>290</v>
      </c>
      <c r="H35" s="170"/>
      <c r="I35" s="180"/>
      <c r="J35" s="34"/>
      <c r="K35" s="31"/>
      <c r="L35" s="34"/>
      <c r="M35" s="97"/>
      <c r="N35" s="99"/>
      <c r="O35" s="100"/>
      <c r="P35" s="80"/>
      <c r="Q35" s="281"/>
      <c r="R35" s="101">
        <v>77</v>
      </c>
      <c r="S35" s="80">
        <f t="shared" si="4"/>
        <v>77</v>
      </c>
      <c r="T35" s="99"/>
      <c r="U35" s="230"/>
      <c r="V35" s="80"/>
      <c r="W35" s="101"/>
      <c r="X35" s="100"/>
      <c r="Y35" s="80"/>
      <c r="Z35" s="221"/>
      <c r="AA35" s="233"/>
      <c r="AB35" s="136"/>
      <c r="AC35" s="221"/>
      <c r="AD35" s="233"/>
      <c r="AE35" s="161"/>
    </row>
    <row r="36" spans="1:31" ht="25.5">
      <c r="A36" s="14" t="s">
        <v>15</v>
      </c>
      <c r="B36" s="10" t="s">
        <v>190</v>
      </c>
      <c r="C36" s="123" t="s">
        <v>87</v>
      </c>
      <c r="D36" s="33">
        <v>10</v>
      </c>
      <c r="E36" s="175">
        <f t="shared" si="9"/>
        <v>270</v>
      </c>
      <c r="F36" s="176">
        <f t="shared" si="0"/>
        <v>66</v>
      </c>
      <c r="G36" s="176">
        <f t="shared" si="1"/>
        <v>154</v>
      </c>
      <c r="H36" s="170">
        <f t="shared" si="2"/>
        <v>109</v>
      </c>
      <c r="I36" s="180">
        <f t="shared" si="3"/>
        <v>45</v>
      </c>
      <c r="J36" s="36">
        <v>15</v>
      </c>
      <c r="K36" s="31">
        <f t="shared" si="5"/>
        <v>50</v>
      </c>
      <c r="L36" s="34">
        <v>6</v>
      </c>
      <c r="M36" s="97">
        <f t="shared" si="6"/>
        <v>220</v>
      </c>
      <c r="N36" s="99"/>
      <c r="O36" s="100"/>
      <c r="P36" s="80">
        <f aca="true" t="shared" si="10" ref="P36:P43">SUM(N36:O36)</f>
        <v>0</v>
      </c>
      <c r="Q36" s="101"/>
      <c r="R36" s="101"/>
      <c r="S36" s="80">
        <f t="shared" si="4"/>
        <v>0</v>
      </c>
      <c r="T36" s="99">
        <v>66</v>
      </c>
      <c r="U36" s="230">
        <v>154</v>
      </c>
      <c r="V36" s="80">
        <f>SUM(T36:U36)</f>
        <v>220</v>
      </c>
      <c r="W36" s="101"/>
      <c r="X36" s="100"/>
      <c r="Y36" s="80">
        <f>SUM(W36:X36)</f>
        <v>0</v>
      </c>
      <c r="Z36" s="221"/>
      <c r="AA36" s="233"/>
      <c r="AB36" s="136">
        <f t="shared" si="7"/>
        <v>0</v>
      </c>
      <c r="AC36" s="221"/>
      <c r="AD36" s="233"/>
      <c r="AE36" s="161">
        <f>SUM(AC36:AD36)</f>
        <v>0</v>
      </c>
    </row>
    <row r="37" spans="1:31" ht="25.5">
      <c r="A37" s="14" t="s">
        <v>16</v>
      </c>
      <c r="B37" s="130" t="s">
        <v>191</v>
      </c>
      <c r="C37" s="123" t="s">
        <v>87</v>
      </c>
      <c r="D37" s="33">
        <v>10</v>
      </c>
      <c r="E37" s="175">
        <f t="shared" si="9"/>
        <v>270</v>
      </c>
      <c r="F37" s="176">
        <f t="shared" si="0"/>
        <v>66</v>
      </c>
      <c r="G37" s="176">
        <f t="shared" si="1"/>
        <v>154</v>
      </c>
      <c r="H37" s="170">
        <f t="shared" si="2"/>
        <v>109</v>
      </c>
      <c r="I37" s="180">
        <f t="shared" si="3"/>
        <v>45</v>
      </c>
      <c r="J37" s="34">
        <v>15</v>
      </c>
      <c r="K37" s="31">
        <f t="shared" si="5"/>
        <v>50</v>
      </c>
      <c r="L37" s="34">
        <v>6</v>
      </c>
      <c r="M37" s="97">
        <f t="shared" si="6"/>
        <v>220</v>
      </c>
      <c r="N37" s="99"/>
      <c r="O37" s="100"/>
      <c r="P37" s="80">
        <f t="shared" si="10"/>
        <v>0</v>
      </c>
      <c r="Q37" s="101"/>
      <c r="R37" s="100"/>
      <c r="S37" s="80">
        <f t="shared" si="4"/>
        <v>0</v>
      </c>
      <c r="T37" s="99">
        <v>66</v>
      </c>
      <c r="U37" s="231"/>
      <c r="V37" s="80">
        <f>SUM(T37:U37)</f>
        <v>66</v>
      </c>
      <c r="W37" s="101"/>
      <c r="X37" s="100">
        <v>154</v>
      </c>
      <c r="Y37" s="80">
        <f>SUM(W37:X37)</f>
        <v>154</v>
      </c>
      <c r="Z37" s="221"/>
      <c r="AA37" s="233"/>
      <c r="AB37" s="136">
        <f t="shared" si="7"/>
        <v>0</v>
      </c>
      <c r="AC37" s="221"/>
      <c r="AD37" s="233"/>
      <c r="AE37" s="161">
        <f>SUM(AC37:AD37)</f>
        <v>0</v>
      </c>
    </row>
    <row r="38" spans="1:31" ht="25.5">
      <c r="A38" s="14" t="s">
        <v>17</v>
      </c>
      <c r="B38" s="10" t="s">
        <v>192</v>
      </c>
      <c r="C38" s="123" t="s">
        <v>87</v>
      </c>
      <c r="D38" s="33">
        <v>10</v>
      </c>
      <c r="E38" s="175">
        <f t="shared" si="9"/>
        <v>270</v>
      </c>
      <c r="F38" s="176">
        <f t="shared" si="0"/>
        <v>66</v>
      </c>
      <c r="G38" s="176">
        <f t="shared" si="1"/>
        <v>154</v>
      </c>
      <c r="H38" s="170">
        <f t="shared" si="2"/>
        <v>109</v>
      </c>
      <c r="I38" s="180">
        <f t="shared" si="3"/>
        <v>45</v>
      </c>
      <c r="J38" s="34">
        <v>15</v>
      </c>
      <c r="K38" s="31">
        <f t="shared" si="5"/>
        <v>50</v>
      </c>
      <c r="L38" s="34">
        <v>6</v>
      </c>
      <c r="M38" s="97">
        <f t="shared" si="6"/>
        <v>220</v>
      </c>
      <c r="N38" s="99"/>
      <c r="O38" s="100"/>
      <c r="P38" s="80">
        <f t="shared" si="10"/>
        <v>0</v>
      </c>
      <c r="Q38" s="101"/>
      <c r="R38" s="100"/>
      <c r="S38" s="80">
        <f t="shared" si="4"/>
        <v>0</v>
      </c>
      <c r="T38" s="99"/>
      <c r="U38" s="231"/>
      <c r="V38" s="80">
        <f>SUM(T38:U38)</f>
        <v>0</v>
      </c>
      <c r="W38" s="101"/>
      <c r="X38" s="100"/>
      <c r="Y38" s="80">
        <f>SUM(W38:X38)</f>
        <v>0</v>
      </c>
      <c r="Z38" s="221">
        <v>66</v>
      </c>
      <c r="AA38" s="233">
        <v>154</v>
      </c>
      <c r="AB38" s="136">
        <f t="shared" si="7"/>
        <v>220</v>
      </c>
      <c r="AC38" s="221"/>
      <c r="AD38" s="233"/>
      <c r="AE38" s="161">
        <f>SUM(AC38:AD38)</f>
        <v>0</v>
      </c>
    </row>
    <row r="39" spans="1:31" ht="38.25">
      <c r="A39" s="14" t="s">
        <v>18</v>
      </c>
      <c r="B39" s="10" t="s">
        <v>193</v>
      </c>
      <c r="C39" s="123" t="s">
        <v>87</v>
      </c>
      <c r="D39" s="33">
        <v>10</v>
      </c>
      <c r="E39" s="175">
        <f t="shared" si="9"/>
        <v>270</v>
      </c>
      <c r="F39" s="176">
        <f t="shared" si="0"/>
        <v>66</v>
      </c>
      <c r="G39" s="176">
        <f t="shared" si="1"/>
        <v>154</v>
      </c>
      <c r="H39" s="170">
        <f t="shared" si="2"/>
        <v>109</v>
      </c>
      <c r="I39" s="180">
        <f t="shared" si="3"/>
        <v>45</v>
      </c>
      <c r="J39" s="34">
        <v>15</v>
      </c>
      <c r="K39" s="31">
        <f t="shared" si="5"/>
        <v>50</v>
      </c>
      <c r="L39" s="34">
        <v>6</v>
      </c>
      <c r="M39" s="97">
        <f t="shared" si="6"/>
        <v>220</v>
      </c>
      <c r="N39" s="99"/>
      <c r="O39" s="100"/>
      <c r="P39" s="80">
        <f t="shared" si="10"/>
        <v>0</v>
      </c>
      <c r="Q39" s="101"/>
      <c r="R39" s="100"/>
      <c r="S39" s="80">
        <f t="shared" si="4"/>
        <v>0</v>
      </c>
      <c r="T39" s="99"/>
      <c r="U39" s="230"/>
      <c r="V39" s="80">
        <f>SUM(T39:U39)</f>
        <v>0</v>
      </c>
      <c r="W39" s="101"/>
      <c r="X39" s="100"/>
      <c r="Y39" s="80">
        <f>SUM(W39:X39)</f>
        <v>0</v>
      </c>
      <c r="Z39" s="221">
        <v>66</v>
      </c>
      <c r="AA39" s="230">
        <v>154</v>
      </c>
      <c r="AB39" s="136">
        <f t="shared" si="7"/>
        <v>220</v>
      </c>
      <c r="AC39" s="221"/>
      <c r="AD39" s="233"/>
      <c r="AE39" s="161">
        <f>SUM(AC39:AD39)</f>
        <v>0</v>
      </c>
    </row>
    <row r="40" spans="1:31" ht="25.5">
      <c r="A40" s="14" t="s">
        <v>19</v>
      </c>
      <c r="B40" s="10" t="s">
        <v>194</v>
      </c>
      <c r="C40" s="123" t="s">
        <v>87</v>
      </c>
      <c r="D40" s="33">
        <v>10</v>
      </c>
      <c r="E40" s="175">
        <f t="shared" si="9"/>
        <v>270</v>
      </c>
      <c r="F40" s="176">
        <f t="shared" si="0"/>
        <v>66</v>
      </c>
      <c r="G40" s="176">
        <f t="shared" si="1"/>
        <v>154</v>
      </c>
      <c r="H40" s="170">
        <f t="shared" si="2"/>
        <v>109</v>
      </c>
      <c r="I40" s="180">
        <f t="shared" si="3"/>
        <v>45</v>
      </c>
      <c r="J40" s="34">
        <v>15</v>
      </c>
      <c r="K40" s="31">
        <f t="shared" si="5"/>
        <v>50</v>
      </c>
      <c r="L40" s="34">
        <v>6</v>
      </c>
      <c r="M40" s="97">
        <f t="shared" si="6"/>
        <v>220</v>
      </c>
      <c r="N40" s="99"/>
      <c r="O40" s="100"/>
      <c r="P40" s="80">
        <f t="shared" si="10"/>
        <v>0</v>
      </c>
      <c r="Q40" s="101"/>
      <c r="R40" s="100"/>
      <c r="S40" s="80">
        <f t="shared" si="4"/>
        <v>0</v>
      </c>
      <c r="T40" s="99"/>
      <c r="U40" s="100"/>
      <c r="V40" s="80">
        <f>SUM(T40:U40)</f>
        <v>0</v>
      </c>
      <c r="W40" s="101"/>
      <c r="X40" s="100"/>
      <c r="Y40" s="80">
        <f>SUM(W40:X40)</f>
        <v>0</v>
      </c>
      <c r="Z40" s="223">
        <f>F40</f>
        <v>66</v>
      </c>
      <c r="AA40" s="234"/>
      <c r="AB40" s="136">
        <f t="shared" si="7"/>
        <v>66</v>
      </c>
      <c r="AC40" s="221"/>
      <c r="AD40" s="233">
        <v>77</v>
      </c>
      <c r="AE40" s="161">
        <f>SUM(AC40:AD40)</f>
        <v>77</v>
      </c>
    </row>
    <row r="41" spans="1:31" ht="12.75">
      <c r="A41" s="14" t="s">
        <v>20</v>
      </c>
      <c r="B41" s="10" t="s">
        <v>195</v>
      </c>
      <c r="C41" s="123" t="s">
        <v>87</v>
      </c>
      <c r="D41" s="33">
        <v>10</v>
      </c>
      <c r="E41" s="175">
        <f t="shared" si="9"/>
        <v>270</v>
      </c>
      <c r="F41" s="176">
        <f t="shared" si="0"/>
        <v>66</v>
      </c>
      <c r="G41" s="176">
        <f t="shared" si="1"/>
        <v>154</v>
      </c>
      <c r="H41" s="170">
        <f t="shared" si="2"/>
        <v>109</v>
      </c>
      <c r="I41" s="180">
        <f t="shared" si="3"/>
        <v>45</v>
      </c>
      <c r="J41" s="34">
        <v>15</v>
      </c>
      <c r="K41" s="31">
        <f t="shared" si="5"/>
        <v>50</v>
      </c>
      <c r="L41" s="34">
        <v>6</v>
      </c>
      <c r="M41" s="97">
        <f t="shared" si="6"/>
        <v>220</v>
      </c>
      <c r="N41" s="99"/>
      <c r="O41" s="100"/>
      <c r="P41" s="80"/>
      <c r="Q41" s="101"/>
      <c r="R41" s="100"/>
      <c r="S41" s="80"/>
      <c r="T41" s="99"/>
      <c r="U41" s="100"/>
      <c r="V41" s="80"/>
      <c r="W41" s="101"/>
      <c r="X41" s="100"/>
      <c r="Y41" s="80"/>
      <c r="Z41" s="238"/>
      <c r="AA41" s="247"/>
      <c r="AB41" s="136">
        <f t="shared" si="7"/>
        <v>0</v>
      </c>
      <c r="AC41" s="239">
        <v>66</v>
      </c>
      <c r="AD41" s="233">
        <v>77</v>
      </c>
      <c r="AE41" s="161"/>
    </row>
    <row r="42" spans="1:31" ht="12.75">
      <c r="A42" s="14" t="s">
        <v>59</v>
      </c>
      <c r="B42" s="10" t="s">
        <v>29</v>
      </c>
      <c r="C42" s="123"/>
      <c r="D42" s="33">
        <v>10</v>
      </c>
      <c r="E42" s="175">
        <f t="shared" si="9"/>
        <v>270</v>
      </c>
      <c r="F42" s="34">
        <v>0</v>
      </c>
      <c r="G42" s="176">
        <f>E42-K42-F42</f>
        <v>220</v>
      </c>
      <c r="H42" s="170"/>
      <c r="I42" s="180">
        <f>ROUND(G42*1,0)</f>
        <v>220</v>
      </c>
      <c r="J42" s="34"/>
      <c r="K42" s="31">
        <f t="shared" si="5"/>
        <v>50</v>
      </c>
      <c r="L42" s="34"/>
      <c r="M42" s="97">
        <f>F42+H42+J42+L42</f>
        <v>0</v>
      </c>
      <c r="N42" s="99"/>
      <c r="O42" s="100"/>
      <c r="P42" s="80">
        <f t="shared" si="10"/>
        <v>0</v>
      </c>
      <c r="Q42" s="101"/>
      <c r="R42" s="100"/>
      <c r="S42" s="80">
        <f t="shared" si="4"/>
        <v>0</v>
      </c>
      <c r="T42" s="99"/>
      <c r="U42" s="100"/>
      <c r="V42" s="80">
        <f>SUM(T42:U42)</f>
        <v>0</v>
      </c>
      <c r="W42" s="101"/>
      <c r="X42" s="100"/>
      <c r="Y42" s="80">
        <f>SUM(W42:X42)</f>
        <v>0</v>
      </c>
      <c r="Z42" s="239"/>
      <c r="AA42" s="222"/>
      <c r="AB42" s="80">
        <f t="shared" si="7"/>
        <v>0</v>
      </c>
      <c r="AC42" s="239"/>
      <c r="AD42" s="234">
        <f>G42</f>
        <v>220</v>
      </c>
      <c r="AE42" s="161">
        <f>SUM(AC42:AD42)</f>
        <v>220</v>
      </c>
    </row>
    <row r="43" spans="1:31" ht="12.75">
      <c r="A43" s="15"/>
      <c r="B43" s="11" t="s">
        <v>42</v>
      </c>
      <c r="C43" s="115"/>
      <c r="D43" s="40">
        <f aca="true" t="shared" si="11" ref="D43:O43">SUM(D24:D42)</f>
        <v>94</v>
      </c>
      <c r="E43" s="163">
        <f t="shared" si="11"/>
        <v>2538</v>
      </c>
      <c r="F43" s="41">
        <f t="shared" si="11"/>
        <v>554</v>
      </c>
      <c r="G43" s="41">
        <f t="shared" si="11"/>
        <v>1514</v>
      </c>
      <c r="H43" s="41">
        <f t="shared" si="11"/>
        <v>916</v>
      </c>
      <c r="I43" s="41">
        <f t="shared" si="11"/>
        <v>598</v>
      </c>
      <c r="J43" s="41">
        <f t="shared" si="11"/>
        <v>120</v>
      </c>
      <c r="K43" s="41">
        <f t="shared" si="11"/>
        <v>470</v>
      </c>
      <c r="L43" s="41">
        <f t="shared" si="11"/>
        <v>52</v>
      </c>
      <c r="M43" s="98">
        <f t="shared" si="11"/>
        <v>1848</v>
      </c>
      <c r="N43" s="92">
        <f t="shared" si="11"/>
        <v>93</v>
      </c>
      <c r="O43" s="55">
        <f t="shared" si="11"/>
        <v>215</v>
      </c>
      <c r="P43" s="80">
        <f t="shared" si="10"/>
        <v>308</v>
      </c>
      <c r="Q43" s="92">
        <f>SUM(Q24:Q42)</f>
        <v>66</v>
      </c>
      <c r="R43" s="55">
        <f>SUM(R24:R42)</f>
        <v>154</v>
      </c>
      <c r="S43" s="80">
        <f t="shared" si="4"/>
        <v>220</v>
      </c>
      <c r="T43" s="92">
        <f>SUM(T24:T42)</f>
        <v>132</v>
      </c>
      <c r="U43" s="55">
        <f>SUM(U24:U42)</f>
        <v>154</v>
      </c>
      <c r="V43" s="80">
        <f>SUM(T43:U43)</f>
        <v>286</v>
      </c>
      <c r="W43" s="92">
        <f>SUM(W24:W42)</f>
        <v>0</v>
      </c>
      <c r="X43" s="55">
        <f>SUM(X24:X42)</f>
        <v>154</v>
      </c>
      <c r="Y43" s="80">
        <f>SUM(W43:X43)</f>
        <v>154</v>
      </c>
      <c r="Z43" s="92">
        <f>SUM(Z24:Z42)</f>
        <v>198</v>
      </c>
      <c r="AA43" s="55">
        <f>SUM(AA24:AA42)</f>
        <v>308</v>
      </c>
      <c r="AB43" s="80">
        <f>SUM(Z43:AA43)</f>
        <v>506</v>
      </c>
      <c r="AC43" s="92">
        <f>SUM(AC24:AC42)</f>
        <v>66</v>
      </c>
      <c r="AD43" s="55">
        <f>SUM(AD24:AD42)</f>
        <v>374</v>
      </c>
      <c r="AE43" s="56">
        <f>SUM(AC43:AD43)</f>
        <v>440</v>
      </c>
    </row>
    <row r="44" spans="1:31" s="91" customFormat="1" ht="12.75">
      <c r="A44" s="89" t="s">
        <v>4</v>
      </c>
      <c r="B44" s="90" t="s">
        <v>24</v>
      </c>
      <c r="C44" s="116"/>
      <c r="D44" s="56"/>
      <c r="E44" s="78"/>
      <c r="F44" s="44"/>
      <c r="G44" s="43"/>
      <c r="H44" s="172"/>
      <c r="I44" s="43"/>
      <c r="J44" s="43"/>
      <c r="K44" s="43"/>
      <c r="L44" s="43"/>
      <c r="M44" s="45"/>
      <c r="N44" s="46"/>
      <c r="O44" s="65"/>
      <c r="P44" s="80"/>
      <c r="Q44" s="78"/>
      <c r="R44" s="81"/>
      <c r="S44" s="83"/>
      <c r="T44" s="46"/>
      <c r="U44" s="65"/>
      <c r="V44" s="80"/>
      <c r="W44" s="78"/>
      <c r="X44" s="81"/>
      <c r="Y44" s="80"/>
      <c r="Z44" s="240"/>
      <c r="AA44" s="65"/>
      <c r="AB44" s="83"/>
      <c r="AC44" s="240"/>
      <c r="AD44" s="43"/>
      <c r="AE44" s="43"/>
    </row>
    <row r="45" spans="1:31" ht="25.5">
      <c r="A45" s="154" t="s">
        <v>6</v>
      </c>
      <c r="B45" s="96" t="s">
        <v>196</v>
      </c>
      <c r="C45" s="123" t="s">
        <v>87</v>
      </c>
      <c r="D45" s="208">
        <v>5</v>
      </c>
      <c r="E45" s="227">
        <f>D45*27</f>
        <v>135</v>
      </c>
      <c r="F45" s="176">
        <f>TRUNC((E45-SUM(K45))*0.3)</f>
        <v>33</v>
      </c>
      <c r="G45" s="176">
        <f>E45-K45-F45</f>
        <v>77</v>
      </c>
      <c r="H45" s="170">
        <f>G45-I45</f>
        <v>55</v>
      </c>
      <c r="I45" s="180">
        <f>ROUND(G45*0.29,0)</f>
        <v>22</v>
      </c>
      <c r="J45" s="34">
        <v>8</v>
      </c>
      <c r="K45" s="31">
        <f>D45*5</f>
        <v>25</v>
      </c>
      <c r="L45" s="34">
        <v>8</v>
      </c>
      <c r="M45" s="97">
        <f>F45+G45</f>
        <v>110</v>
      </c>
      <c r="N45" s="99"/>
      <c r="O45" s="100"/>
      <c r="P45" s="80">
        <f>SUM(N45:O45)</f>
        <v>0</v>
      </c>
      <c r="Q45" s="101"/>
      <c r="R45" s="100"/>
      <c r="S45" s="80">
        <f>SUM(Q45:R45)</f>
        <v>0</v>
      </c>
      <c r="T45" s="99"/>
      <c r="U45" s="100"/>
      <c r="V45" s="80">
        <f>SUM(T45:U45)</f>
        <v>0</v>
      </c>
      <c r="W45" s="101"/>
      <c r="X45" s="100"/>
      <c r="Y45" s="80">
        <f>SUM(W45:X45)</f>
        <v>0</v>
      </c>
      <c r="Z45" s="241">
        <f>F45</f>
        <v>33</v>
      </c>
      <c r="AA45" s="248">
        <f>G45</f>
        <v>77</v>
      </c>
      <c r="AB45" s="80">
        <f>SUM(Z45:AA45)</f>
        <v>110</v>
      </c>
      <c r="AC45" s="250"/>
      <c r="AD45" s="229"/>
      <c r="AE45" s="161">
        <f>SUM(AC45:AD45)</f>
        <v>0</v>
      </c>
    </row>
    <row r="46" spans="1:31" ht="12.75">
      <c r="A46" s="154" t="s">
        <v>7</v>
      </c>
      <c r="B46" s="10" t="s">
        <v>198</v>
      </c>
      <c r="C46" s="123" t="s">
        <v>87</v>
      </c>
      <c r="D46" s="33">
        <v>5</v>
      </c>
      <c r="E46" s="178">
        <f>D46*27</f>
        <v>135</v>
      </c>
      <c r="F46" s="176">
        <f>TRUNC((E46-SUM(K46))*0.3)</f>
        <v>33</v>
      </c>
      <c r="G46" s="176">
        <f>E46-K46-F46</f>
        <v>77</v>
      </c>
      <c r="H46" s="170">
        <f>G46-I46</f>
        <v>55</v>
      </c>
      <c r="I46" s="180">
        <f>ROUND(G46*0.29,0)</f>
        <v>22</v>
      </c>
      <c r="J46" s="34">
        <v>8</v>
      </c>
      <c r="K46" s="31">
        <f>D46*5</f>
        <v>25</v>
      </c>
      <c r="L46" s="34">
        <v>8</v>
      </c>
      <c r="M46" s="97">
        <f>F46+G46</f>
        <v>110</v>
      </c>
      <c r="N46" s="99"/>
      <c r="O46" s="100"/>
      <c r="P46" s="80">
        <f>SUM(N46:O46)</f>
        <v>0</v>
      </c>
      <c r="Q46" s="101"/>
      <c r="R46" s="100"/>
      <c r="S46" s="80">
        <f>SUM(Q46:R46)</f>
        <v>0</v>
      </c>
      <c r="T46" s="99"/>
      <c r="U46" s="100"/>
      <c r="V46" s="80">
        <f>SUM(T46:U46)</f>
        <v>0</v>
      </c>
      <c r="W46" s="101"/>
      <c r="X46" s="100"/>
      <c r="Y46" s="80">
        <f>SUM(W46:X46)</f>
        <v>0</v>
      </c>
      <c r="Z46" s="239"/>
      <c r="AA46" s="222"/>
      <c r="AB46" s="80">
        <f>SUM(Z46:AA46)</f>
        <v>0</v>
      </c>
      <c r="AC46" s="221">
        <v>33</v>
      </c>
      <c r="AD46" s="230">
        <v>77</v>
      </c>
      <c r="AE46" s="161">
        <f>SUM(AC46:AD46)</f>
        <v>110</v>
      </c>
    </row>
    <row r="47" spans="1:31" ht="12.75">
      <c r="A47" s="18"/>
      <c r="B47" s="11" t="s">
        <v>42</v>
      </c>
      <c r="C47" s="115"/>
      <c r="D47" s="40">
        <f aca="true" t="shared" si="12" ref="D47:AD47">SUM(D45:D46)</f>
        <v>10</v>
      </c>
      <c r="E47" s="163">
        <f>SUM(E45:E46)</f>
        <v>270</v>
      </c>
      <c r="F47" s="41">
        <f t="shared" si="12"/>
        <v>66</v>
      </c>
      <c r="G47" s="41">
        <f t="shared" si="12"/>
        <v>154</v>
      </c>
      <c r="H47" s="41">
        <f>SUM(I45:I46)</f>
        <v>44</v>
      </c>
      <c r="J47" s="41">
        <f t="shared" si="12"/>
        <v>16</v>
      </c>
      <c r="K47" s="41">
        <f t="shared" si="12"/>
        <v>50</v>
      </c>
      <c r="L47" s="41">
        <f t="shared" si="12"/>
        <v>16</v>
      </c>
      <c r="M47" s="98">
        <f t="shared" si="12"/>
        <v>220</v>
      </c>
      <c r="N47" s="35">
        <f t="shared" si="12"/>
        <v>0</v>
      </c>
      <c r="O47" s="63">
        <f t="shared" si="12"/>
        <v>0</v>
      </c>
      <c r="P47" s="80">
        <f t="shared" si="12"/>
        <v>0</v>
      </c>
      <c r="Q47" s="35">
        <f t="shared" si="12"/>
        <v>0</v>
      </c>
      <c r="R47" s="63">
        <f t="shared" si="12"/>
        <v>0</v>
      </c>
      <c r="S47" s="80">
        <f t="shared" si="12"/>
        <v>0</v>
      </c>
      <c r="T47" s="35">
        <f t="shared" si="12"/>
        <v>0</v>
      </c>
      <c r="U47" s="63">
        <f t="shared" si="12"/>
        <v>0</v>
      </c>
      <c r="V47" s="80">
        <f t="shared" si="12"/>
        <v>0</v>
      </c>
      <c r="W47" s="35">
        <f t="shared" si="12"/>
        <v>0</v>
      </c>
      <c r="X47" s="63">
        <f t="shared" si="12"/>
        <v>0</v>
      </c>
      <c r="Y47" s="80">
        <f t="shared" si="12"/>
        <v>0</v>
      </c>
      <c r="Z47" s="242">
        <f t="shared" si="12"/>
        <v>33</v>
      </c>
      <c r="AA47" s="63">
        <f t="shared" si="12"/>
        <v>77</v>
      </c>
      <c r="AB47" s="80">
        <f t="shared" si="12"/>
        <v>110</v>
      </c>
      <c r="AC47" s="35">
        <f t="shared" si="12"/>
        <v>33</v>
      </c>
      <c r="AD47" s="235">
        <f t="shared" si="12"/>
        <v>77</v>
      </c>
      <c r="AE47" s="161">
        <f>SUM(AC47:AD47)</f>
        <v>110</v>
      </c>
    </row>
    <row r="48" spans="1:31" ht="12.75">
      <c r="A48" s="19" t="s">
        <v>5</v>
      </c>
      <c r="B48" s="12" t="s">
        <v>23</v>
      </c>
      <c r="C48" s="117"/>
      <c r="D48" s="56"/>
      <c r="E48" s="78"/>
      <c r="F48" s="44"/>
      <c r="G48" s="43"/>
      <c r="H48" s="172"/>
      <c r="I48" s="43"/>
      <c r="J48" s="43"/>
      <c r="K48" s="43"/>
      <c r="L48" s="43"/>
      <c r="M48" s="57"/>
      <c r="N48" s="42"/>
      <c r="O48" s="65"/>
      <c r="P48" s="80"/>
      <c r="Q48" s="78"/>
      <c r="R48" s="65"/>
      <c r="S48" s="83"/>
      <c r="T48" s="46"/>
      <c r="U48" s="65"/>
      <c r="V48" s="80"/>
      <c r="W48" s="78"/>
      <c r="X48" s="65"/>
      <c r="Y48" s="80"/>
      <c r="Z48" s="240"/>
      <c r="AA48" s="65"/>
      <c r="AB48" s="83"/>
      <c r="AC48" s="46"/>
      <c r="AD48" s="45"/>
      <c r="AE48" s="46"/>
    </row>
    <row r="49" spans="1:31" ht="25.5">
      <c r="A49" s="20" t="s">
        <v>9</v>
      </c>
      <c r="B49" s="10" t="s">
        <v>197</v>
      </c>
      <c r="C49" s="114"/>
      <c r="D49" s="33">
        <v>5</v>
      </c>
      <c r="E49" s="178">
        <f>D49*27</f>
        <v>135</v>
      </c>
      <c r="F49" s="176">
        <f>TRUNC((E49-SUM(K49))*0.3)</f>
        <v>33</v>
      </c>
      <c r="G49" s="176">
        <f>E49-K49-F49</f>
        <v>77</v>
      </c>
      <c r="H49" s="172"/>
      <c r="I49" s="179"/>
      <c r="J49" s="36">
        <v>8</v>
      </c>
      <c r="K49" s="31">
        <f>D49*5</f>
        <v>25</v>
      </c>
      <c r="L49" s="36">
        <v>8</v>
      </c>
      <c r="M49" s="97">
        <f>F49+G49</f>
        <v>110</v>
      </c>
      <c r="N49" s="209" t="str">
        <f>CONCATENATE(ROUND($F$49*0.75/5,0),"****")</f>
        <v>5****</v>
      </c>
      <c r="O49" s="210" t="str">
        <f>CONCATENATE(ROUND($G$49*0.75/5,0),"****")</f>
        <v>12****</v>
      </c>
      <c r="P49" s="211" t="str">
        <f>CONCATENATE(ROUND(SUM($F$49:$G$49)*0.75/5,0),"****")</f>
        <v>17****</v>
      </c>
      <c r="Q49" s="209" t="str">
        <f>CONCATENATE(ROUND($F$49*0.75/5,0),"****")</f>
        <v>5****</v>
      </c>
      <c r="R49" s="210" t="str">
        <f>CONCATENATE(ROUND($G$49*0.75/5,0),"****")</f>
        <v>12****</v>
      </c>
      <c r="S49" s="211" t="str">
        <f>CONCATENATE(ROUND(SUM($F$49:$G$49)*0.75/5,0),"****")</f>
        <v>17****</v>
      </c>
      <c r="T49" s="209" t="str">
        <f>CONCATENATE(ROUND($F$49*0.75/5,0),"****")</f>
        <v>5****</v>
      </c>
      <c r="U49" s="210" t="str">
        <f>CONCATENATE(ROUND($G$49*0.75/5,0),"****")</f>
        <v>12****</v>
      </c>
      <c r="V49" s="211" t="str">
        <f>CONCATENATE(ROUND(SUM($F$49:$G$49)*0.75/5,0),"****")</f>
        <v>17****</v>
      </c>
      <c r="W49" s="209" t="str">
        <f>CONCATENATE(ROUND($F$49*0.75/5,0),"****")</f>
        <v>5****</v>
      </c>
      <c r="X49" s="210" t="str">
        <f>CONCATENATE(ROUND($G$49*0.75/5,0),"****")</f>
        <v>12****</v>
      </c>
      <c r="Y49" s="211" t="str">
        <f>CONCATENATE(ROUND(SUM($F$49:$G$49)*0.75/5,0),"****")</f>
        <v>17****</v>
      </c>
      <c r="Z49" s="243">
        <f>$F$49*2/5</f>
        <v>13.2</v>
      </c>
      <c r="AA49" s="210">
        <f>$G$49*2/5</f>
        <v>30.8</v>
      </c>
      <c r="AB49" s="211">
        <f>SUM(Z49:AA49)</f>
        <v>44</v>
      </c>
      <c r="AC49" s="236"/>
      <c r="AD49" s="237"/>
      <c r="AE49" s="228">
        <f>SUM(AC49:AD49)</f>
        <v>0</v>
      </c>
    </row>
    <row r="50" spans="1:31" ht="25.5">
      <c r="A50" s="20" t="s">
        <v>22</v>
      </c>
      <c r="B50" s="10" t="s">
        <v>68</v>
      </c>
      <c r="C50" s="114"/>
      <c r="D50" s="33">
        <v>1</v>
      </c>
      <c r="E50" s="178">
        <f>D50*27</f>
        <v>27</v>
      </c>
      <c r="F50" s="176">
        <f>TRUNC((E50-SUM(K50))*0.3)</f>
        <v>6</v>
      </c>
      <c r="G50" s="176">
        <f>E50-K50-F50</f>
        <v>16</v>
      </c>
      <c r="H50" s="172"/>
      <c r="I50" s="179"/>
      <c r="J50" s="36">
        <v>4</v>
      </c>
      <c r="K50" s="31">
        <f>D50*5</f>
        <v>5</v>
      </c>
      <c r="L50" s="36">
        <v>2</v>
      </c>
      <c r="M50" s="97">
        <f>F50+G50</f>
        <v>22</v>
      </c>
      <c r="N50" s="209"/>
      <c r="O50" s="210"/>
      <c r="P50" s="211">
        <f>SUM(N50:O50)</f>
        <v>0</v>
      </c>
      <c r="Q50" s="214">
        <f>F50</f>
        <v>6</v>
      </c>
      <c r="R50" s="213">
        <f>G50</f>
        <v>16</v>
      </c>
      <c r="S50" s="211">
        <f>SUM(Q50:R50)</f>
        <v>22</v>
      </c>
      <c r="T50" s="214"/>
      <c r="U50" s="213"/>
      <c r="V50" s="211">
        <f>SUM(T50:U50)</f>
        <v>0</v>
      </c>
      <c r="W50" s="212"/>
      <c r="X50" s="213"/>
      <c r="Y50" s="211">
        <f>SUM(W50:X50)</f>
        <v>0</v>
      </c>
      <c r="Z50" s="244"/>
      <c r="AA50" s="249"/>
      <c r="AB50" s="211">
        <f>SUM(Z50:AA50)</f>
        <v>0</v>
      </c>
      <c r="AC50" s="236"/>
      <c r="AD50" s="237"/>
      <c r="AE50" s="228">
        <f>SUM(AC50:AD50)</f>
        <v>0</v>
      </c>
    </row>
    <row r="51" spans="1:31" ht="13.5" thickBot="1">
      <c r="A51" s="21"/>
      <c r="B51" s="11" t="s">
        <v>131</v>
      </c>
      <c r="C51" s="115"/>
      <c r="D51" s="40">
        <f aca="true" t="shared" si="13" ref="D51:M51">SUM(D49:D50)</f>
        <v>6</v>
      </c>
      <c r="E51" s="40">
        <f>SUM(E49:E50)</f>
        <v>162</v>
      </c>
      <c r="F51" s="40">
        <f t="shared" si="13"/>
        <v>39</v>
      </c>
      <c r="G51" s="41">
        <f t="shared" si="13"/>
        <v>93</v>
      </c>
      <c r="H51" s="41">
        <f t="shared" si="13"/>
        <v>0</v>
      </c>
      <c r="I51" s="41">
        <f t="shared" si="13"/>
        <v>0</v>
      </c>
      <c r="J51" s="41">
        <f t="shared" si="13"/>
        <v>12</v>
      </c>
      <c r="K51" s="41">
        <f t="shared" si="13"/>
        <v>30</v>
      </c>
      <c r="L51" s="41">
        <f t="shared" si="13"/>
        <v>10</v>
      </c>
      <c r="M51" s="98">
        <f t="shared" si="13"/>
        <v>132</v>
      </c>
      <c r="N51" s="217">
        <f aca="true" t="shared" si="14" ref="N51:S51">SUM(N49:N50)</f>
        <v>0</v>
      </c>
      <c r="O51" s="218">
        <f>SUM(O49:O50)</f>
        <v>0</v>
      </c>
      <c r="P51" s="211">
        <f t="shared" si="14"/>
        <v>0</v>
      </c>
      <c r="Q51" s="217">
        <f t="shared" si="14"/>
        <v>6</v>
      </c>
      <c r="R51" s="218">
        <f t="shared" si="14"/>
        <v>16</v>
      </c>
      <c r="S51" s="211">
        <f t="shared" si="14"/>
        <v>22</v>
      </c>
      <c r="T51" s="217">
        <f aca="true" t="shared" si="15" ref="T51:AE51">SUM(T48:T50)</f>
        <v>0</v>
      </c>
      <c r="U51" s="218">
        <f t="shared" si="15"/>
        <v>0</v>
      </c>
      <c r="V51" s="211">
        <f t="shared" si="15"/>
        <v>0</v>
      </c>
      <c r="W51" s="217">
        <f t="shared" si="15"/>
        <v>0</v>
      </c>
      <c r="X51" s="218">
        <f t="shared" si="15"/>
        <v>0</v>
      </c>
      <c r="Y51" s="246">
        <f t="shared" si="15"/>
        <v>0</v>
      </c>
      <c r="Z51" s="245">
        <f t="shared" si="15"/>
        <v>13.2</v>
      </c>
      <c r="AA51" s="218">
        <f t="shared" si="15"/>
        <v>30.8</v>
      </c>
      <c r="AB51" s="246">
        <f t="shared" si="15"/>
        <v>44</v>
      </c>
      <c r="AC51" s="245">
        <f t="shared" si="15"/>
        <v>0</v>
      </c>
      <c r="AD51" s="218">
        <f t="shared" si="15"/>
        <v>0</v>
      </c>
      <c r="AE51" s="219">
        <f t="shared" si="15"/>
        <v>0</v>
      </c>
    </row>
    <row r="52" spans="1:31" s="23" customFormat="1" ht="13.5" thickBot="1">
      <c r="A52" s="134" t="s">
        <v>100</v>
      </c>
      <c r="B52" s="132" t="s">
        <v>101</v>
      </c>
      <c r="C52" s="133"/>
      <c r="D52" s="142"/>
      <c r="E52" s="164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</row>
    <row r="53" spans="1:31" ht="12.75">
      <c r="A53" s="21" t="s">
        <v>102</v>
      </c>
      <c r="B53" s="147" t="s">
        <v>103</v>
      </c>
      <c r="C53" s="115"/>
      <c r="D53" s="40"/>
      <c r="E53" s="163"/>
      <c r="F53" s="41">
        <v>70</v>
      </c>
      <c r="G53" s="41"/>
      <c r="H53" s="41"/>
      <c r="I53" s="41"/>
      <c r="J53" s="41"/>
      <c r="K53" s="41"/>
      <c r="L53" s="41"/>
      <c r="M53" s="97">
        <f aca="true" t="shared" si="16" ref="M53:M74">F53+G53+J53+L53</f>
        <v>70</v>
      </c>
      <c r="N53" s="140">
        <v>20</v>
      </c>
      <c r="O53" s="141"/>
      <c r="P53" s="80">
        <f aca="true" t="shared" si="17" ref="P53:P74">SUM(N53:O53)</f>
        <v>20</v>
      </c>
      <c r="Q53" s="140">
        <v>17</v>
      </c>
      <c r="R53" s="141"/>
      <c r="S53" s="80">
        <f aca="true" t="shared" si="18" ref="S53:S74">SUM(Q53:R53)</f>
        <v>17</v>
      </c>
      <c r="T53" s="140">
        <v>20</v>
      </c>
      <c r="U53" s="141"/>
      <c r="V53" s="80">
        <f aca="true" t="shared" si="19" ref="V53:V74">SUM(T53:U53)</f>
        <v>20</v>
      </c>
      <c r="W53" s="140">
        <v>13</v>
      </c>
      <c r="X53" s="141"/>
      <c r="Y53" s="80">
        <f aca="true" t="shared" si="20" ref="Y53:Y74">SUM(W53:X53)</f>
        <v>13</v>
      </c>
      <c r="Z53" s="140"/>
      <c r="AA53" s="141"/>
      <c r="AB53" s="80">
        <f aca="true" t="shared" si="21" ref="AB53:AB74">SUM(Z53:AA53)</f>
        <v>0</v>
      </c>
      <c r="AC53" s="140"/>
      <c r="AD53" s="141"/>
      <c r="AE53" s="56">
        <f aca="true" t="shared" si="22" ref="AE53:AE74">SUM(AC53:AD53)</f>
        <v>0</v>
      </c>
    </row>
    <row r="54" spans="1:31" ht="12.75">
      <c r="A54" s="21"/>
      <c r="B54" s="10" t="s">
        <v>104</v>
      </c>
      <c r="C54" s="115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16"/>
        <v>0</v>
      </c>
      <c r="N54" s="140"/>
      <c r="O54" s="141"/>
      <c r="P54" s="80">
        <f t="shared" si="17"/>
        <v>0</v>
      </c>
      <c r="Q54" s="140"/>
      <c r="R54" s="141"/>
      <c r="S54" s="80">
        <f t="shared" si="18"/>
        <v>0</v>
      </c>
      <c r="T54" s="140"/>
      <c r="U54" s="141"/>
      <c r="V54" s="80">
        <f t="shared" si="19"/>
        <v>0</v>
      </c>
      <c r="W54" s="140"/>
      <c r="X54" s="141"/>
      <c r="Y54" s="80">
        <f t="shared" si="20"/>
        <v>0</v>
      </c>
      <c r="Z54" s="140"/>
      <c r="AA54" s="141"/>
      <c r="AB54" s="80">
        <f t="shared" si="21"/>
        <v>0</v>
      </c>
      <c r="AC54" s="140"/>
      <c r="AD54" s="141"/>
      <c r="AE54" s="56">
        <f t="shared" si="22"/>
        <v>0</v>
      </c>
    </row>
    <row r="55" spans="1:31" ht="12.75">
      <c r="A55" s="21"/>
      <c r="B55" s="10" t="s">
        <v>105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16"/>
        <v>0</v>
      </c>
      <c r="N55" s="140"/>
      <c r="O55" s="141"/>
      <c r="P55" s="80">
        <f t="shared" si="17"/>
        <v>0</v>
      </c>
      <c r="Q55" s="140"/>
      <c r="R55" s="141"/>
      <c r="S55" s="80">
        <f t="shared" si="18"/>
        <v>0</v>
      </c>
      <c r="T55" s="140"/>
      <c r="U55" s="141"/>
      <c r="V55" s="80">
        <f t="shared" si="19"/>
        <v>0</v>
      </c>
      <c r="W55" s="140"/>
      <c r="X55" s="141"/>
      <c r="Y55" s="80">
        <f t="shared" si="20"/>
        <v>0</v>
      </c>
      <c r="Z55" s="140"/>
      <c r="AA55" s="141"/>
      <c r="AB55" s="80">
        <f t="shared" si="21"/>
        <v>0</v>
      </c>
      <c r="AC55" s="140"/>
      <c r="AD55" s="141"/>
      <c r="AE55" s="56">
        <f t="shared" si="22"/>
        <v>0</v>
      </c>
    </row>
    <row r="56" spans="1:31" ht="12.75">
      <c r="A56" s="21" t="s">
        <v>106</v>
      </c>
      <c r="B56" s="147" t="s">
        <v>147</v>
      </c>
      <c r="C56" s="115"/>
      <c r="D56" s="40"/>
      <c r="E56" s="163"/>
      <c r="F56" s="41">
        <v>280</v>
      </c>
      <c r="G56" s="41"/>
      <c r="H56" s="41"/>
      <c r="I56" s="41"/>
      <c r="J56" s="41"/>
      <c r="K56" s="41"/>
      <c r="L56" s="41"/>
      <c r="M56" s="97">
        <f t="shared" si="16"/>
        <v>280</v>
      </c>
      <c r="N56" s="140">
        <v>80</v>
      </c>
      <c r="O56" s="141"/>
      <c r="P56" s="80">
        <f t="shared" si="17"/>
        <v>80</v>
      </c>
      <c r="Q56" s="140">
        <v>68</v>
      </c>
      <c r="R56" s="141"/>
      <c r="S56" s="80">
        <f t="shared" si="18"/>
        <v>68</v>
      </c>
      <c r="T56" s="140">
        <v>80</v>
      </c>
      <c r="U56" s="141"/>
      <c r="V56" s="80">
        <f t="shared" si="19"/>
        <v>80</v>
      </c>
      <c r="W56" s="140">
        <v>52</v>
      </c>
      <c r="X56" s="141"/>
      <c r="Y56" s="80">
        <f t="shared" si="20"/>
        <v>52</v>
      </c>
      <c r="Z56" s="140"/>
      <c r="AA56" s="141"/>
      <c r="AB56" s="80">
        <f t="shared" si="21"/>
        <v>0</v>
      </c>
      <c r="AC56" s="140"/>
      <c r="AD56" s="141"/>
      <c r="AE56" s="56">
        <f t="shared" si="22"/>
        <v>0</v>
      </c>
    </row>
    <row r="57" spans="1:31" ht="12.75">
      <c r="A57" s="21" t="s">
        <v>108</v>
      </c>
      <c r="B57" s="147" t="s">
        <v>107</v>
      </c>
      <c r="C57" s="115"/>
      <c r="D57" s="40"/>
      <c r="E57" s="163"/>
      <c r="F57" s="41">
        <v>210</v>
      </c>
      <c r="G57" s="41"/>
      <c r="H57" s="41"/>
      <c r="I57" s="41"/>
      <c r="J57" s="41"/>
      <c r="K57" s="41"/>
      <c r="L57" s="41"/>
      <c r="M57" s="97">
        <f>F57+G57+J57+L57</f>
        <v>210</v>
      </c>
      <c r="N57" s="140">
        <v>60</v>
      </c>
      <c r="O57" s="141"/>
      <c r="P57" s="80">
        <f t="shared" si="17"/>
        <v>60</v>
      </c>
      <c r="Q57" s="140">
        <v>51</v>
      </c>
      <c r="R57" s="141"/>
      <c r="S57" s="80">
        <f t="shared" si="18"/>
        <v>51</v>
      </c>
      <c r="T57" s="140">
        <v>60</v>
      </c>
      <c r="U57" s="141"/>
      <c r="V57" s="80">
        <f t="shared" si="19"/>
        <v>60</v>
      </c>
      <c r="W57" s="140">
        <v>39</v>
      </c>
      <c r="X57" s="141"/>
      <c r="Y57" s="80">
        <f t="shared" si="20"/>
        <v>39</v>
      </c>
      <c r="Z57" s="140"/>
      <c r="AA57" s="141"/>
      <c r="AB57" s="80">
        <f t="shared" si="21"/>
        <v>0</v>
      </c>
      <c r="AC57" s="140"/>
      <c r="AD57" s="141"/>
      <c r="AE57" s="56">
        <f t="shared" si="22"/>
        <v>0</v>
      </c>
    </row>
    <row r="58" spans="1:31" ht="12.75">
      <c r="A58" s="148" t="s">
        <v>109</v>
      </c>
      <c r="B58" s="105" t="s">
        <v>110</v>
      </c>
      <c r="C58" s="115"/>
      <c r="D58" s="40"/>
      <c r="E58" s="163"/>
      <c r="F58" s="41">
        <v>140</v>
      </c>
      <c r="G58" s="41"/>
      <c r="H58" s="41"/>
      <c r="I58" s="41"/>
      <c r="J58" s="41"/>
      <c r="K58" s="41"/>
      <c r="L58" s="41"/>
      <c r="M58" s="97">
        <f>F58+G58+J58+L58</f>
        <v>140</v>
      </c>
      <c r="N58" s="140">
        <v>40</v>
      </c>
      <c r="O58" s="141"/>
      <c r="P58" s="80">
        <f t="shared" si="17"/>
        <v>40</v>
      </c>
      <c r="Q58" s="140">
        <v>34</v>
      </c>
      <c r="R58" s="141"/>
      <c r="S58" s="80">
        <f t="shared" si="18"/>
        <v>34</v>
      </c>
      <c r="T58" s="140">
        <v>36</v>
      </c>
      <c r="U58" s="141"/>
      <c r="V58" s="80">
        <f t="shared" si="19"/>
        <v>36</v>
      </c>
      <c r="W58" s="140">
        <v>26</v>
      </c>
      <c r="X58" s="141"/>
      <c r="Y58" s="80">
        <f t="shared" si="20"/>
        <v>26</v>
      </c>
      <c r="Z58" s="140"/>
      <c r="AA58" s="141"/>
      <c r="AB58" s="80">
        <f t="shared" si="21"/>
        <v>0</v>
      </c>
      <c r="AC58" s="140"/>
      <c r="AD58" s="141"/>
      <c r="AE58" s="56">
        <f t="shared" si="22"/>
        <v>0</v>
      </c>
    </row>
    <row r="59" spans="1:31" ht="12.75">
      <c r="A59" s="21"/>
      <c r="B59" s="10" t="s">
        <v>111</v>
      </c>
      <c r="C59" s="115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16"/>
        <v>0</v>
      </c>
      <c r="N59" s="140"/>
      <c r="O59" s="141"/>
      <c r="P59" s="80">
        <f t="shared" si="17"/>
        <v>0</v>
      </c>
      <c r="Q59" s="140"/>
      <c r="R59" s="141"/>
      <c r="S59" s="80">
        <f t="shared" si="18"/>
        <v>0</v>
      </c>
      <c r="T59" s="140"/>
      <c r="U59" s="141"/>
      <c r="V59" s="80">
        <f t="shared" si="19"/>
        <v>0</v>
      </c>
      <c r="W59" s="140"/>
      <c r="X59" s="141"/>
      <c r="Y59" s="80">
        <f t="shared" si="20"/>
        <v>0</v>
      </c>
      <c r="Z59" s="140"/>
      <c r="AA59" s="141"/>
      <c r="AB59" s="80">
        <f t="shared" si="21"/>
        <v>0</v>
      </c>
      <c r="AC59" s="140"/>
      <c r="AD59" s="141"/>
      <c r="AE59" s="56">
        <f t="shared" si="22"/>
        <v>0</v>
      </c>
    </row>
    <row r="60" spans="1:31" ht="12.75">
      <c r="A60" s="21"/>
      <c r="B60" s="10" t="s">
        <v>112</v>
      </c>
      <c r="C60" s="115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16"/>
        <v>0</v>
      </c>
      <c r="N60" s="140"/>
      <c r="O60" s="141"/>
      <c r="P60" s="80">
        <f t="shared" si="17"/>
        <v>0</v>
      </c>
      <c r="Q60" s="140"/>
      <c r="R60" s="141"/>
      <c r="S60" s="80">
        <f t="shared" si="18"/>
        <v>0</v>
      </c>
      <c r="T60" s="140"/>
      <c r="U60" s="141"/>
      <c r="V60" s="80">
        <f t="shared" si="19"/>
        <v>0</v>
      </c>
      <c r="W60" s="140"/>
      <c r="X60" s="141"/>
      <c r="Y60" s="80">
        <f t="shared" si="20"/>
        <v>0</v>
      </c>
      <c r="Z60" s="140"/>
      <c r="AA60" s="141"/>
      <c r="AB60" s="80">
        <f t="shared" si="21"/>
        <v>0</v>
      </c>
      <c r="AC60" s="140"/>
      <c r="AD60" s="141"/>
      <c r="AE60" s="56">
        <f t="shared" si="22"/>
        <v>0</v>
      </c>
    </row>
    <row r="61" spans="1:31" ht="14.25" customHeight="1">
      <c r="A61" s="21"/>
      <c r="B61" s="10" t="s">
        <v>114</v>
      </c>
      <c r="C61" s="150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16"/>
        <v>0</v>
      </c>
      <c r="N61" s="140"/>
      <c r="O61" s="141"/>
      <c r="P61" s="80">
        <f t="shared" si="17"/>
        <v>0</v>
      </c>
      <c r="Q61" s="140"/>
      <c r="R61" s="141"/>
      <c r="S61" s="80">
        <f t="shared" si="18"/>
        <v>0</v>
      </c>
      <c r="T61" s="140"/>
      <c r="U61" s="141"/>
      <c r="V61" s="80">
        <f t="shared" si="19"/>
        <v>0</v>
      </c>
      <c r="W61" s="140"/>
      <c r="X61" s="141"/>
      <c r="Y61" s="80">
        <f t="shared" si="20"/>
        <v>0</v>
      </c>
      <c r="Z61" s="140"/>
      <c r="AA61" s="141"/>
      <c r="AB61" s="80">
        <f t="shared" si="21"/>
        <v>0</v>
      </c>
      <c r="AC61" s="140"/>
      <c r="AD61" s="141"/>
      <c r="AE61" s="56">
        <f t="shared" si="22"/>
        <v>0</v>
      </c>
    </row>
    <row r="62" spans="1:31" ht="12.75">
      <c r="A62" s="21" t="s">
        <v>113</v>
      </c>
      <c r="B62" s="147" t="s">
        <v>115</v>
      </c>
      <c r="C62" s="115"/>
      <c r="D62" s="40"/>
      <c r="E62" s="163"/>
      <c r="F62" s="41">
        <v>210</v>
      </c>
      <c r="G62" s="41"/>
      <c r="H62" s="41"/>
      <c r="I62" s="41"/>
      <c r="J62" s="41"/>
      <c r="K62" s="41"/>
      <c r="L62" s="41"/>
      <c r="M62" s="97">
        <f t="shared" si="16"/>
        <v>210</v>
      </c>
      <c r="N62" s="140">
        <v>60</v>
      </c>
      <c r="O62" s="141"/>
      <c r="P62" s="80">
        <f t="shared" si="17"/>
        <v>60</v>
      </c>
      <c r="Q62" s="140">
        <v>51</v>
      </c>
      <c r="R62" s="141"/>
      <c r="S62" s="80">
        <f t="shared" si="18"/>
        <v>51</v>
      </c>
      <c r="T62" s="140">
        <v>60</v>
      </c>
      <c r="U62" s="141"/>
      <c r="V62" s="80">
        <f t="shared" si="19"/>
        <v>60</v>
      </c>
      <c r="W62" s="140">
        <v>39</v>
      </c>
      <c r="X62" s="141"/>
      <c r="Y62" s="80">
        <f t="shared" si="20"/>
        <v>39</v>
      </c>
      <c r="Z62" s="140"/>
      <c r="AA62" s="141"/>
      <c r="AB62" s="80">
        <f t="shared" si="21"/>
        <v>0</v>
      </c>
      <c r="AC62" s="140"/>
      <c r="AD62" s="141"/>
      <c r="AE62" s="56">
        <f t="shared" si="22"/>
        <v>0</v>
      </c>
    </row>
    <row r="63" spans="1:31" ht="12.75">
      <c r="A63" s="21" t="s">
        <v>116</v>
      </c>
      <c r="B63" s="147" t="s">
        <v>124</v>
      </c>
      <c r="C63" s="115"/>
      <c r="D63" s="40"/>
      <c r="E63" s="163"/>
      <c r="F63" s="41">
        <v>140</v>
      </c>
      <c r="G63" s="41"/>
      <c r="H63" s="41"/>
      <c r="I63" s="41"/>
      <c r="J63" s="41"/>
      <c r="K63" s="41"/>
      <c r="L63" s="41"/>
      <c r="M63" s="97">
        <f t="shared" si="16"/>
        <v>140</v>
      </c>
      <c r="N63" s="140">
        <v>40</v>
      </c>
      <c r="O63" s="141"/>
      <c r="P63" s="80">
        <f t="shared" si="17"/>
        <v>40</v>
      </c>
      <c r="Q63" s="140">
        <v>34</v>
      </c>
      <c r="R63" s="141"/>
      <c r="S63" s="80">
        <f t="shared" si="18"/>
        <v>34</v>
      </c>
      <c r="T63" s="140">
        <v>40</v>
      </c>
      <c r="U63" s="141"/>
      <c r="V63" s="80">
        <f t="shared" si="19"/>
        <v>40</v>
      </c>
      <c r="W63" s="140">
        <v>26</v>
      </c>
      <c r="X63" s="141"/>
      <c r="Y63" s="80">
        <f t="shared" si="20"/>
        <v>26</v>
      </c>
      <c r="Z63" s="140"/>
      <c r="AA63" s="141"/>
      <c r="AB63" s="80">
        <f t="shared" si="21"/>
        <v>0</v>
      </c>
      <c r="AC63" s="140"/>
      <c r="AD63" s="141"/>
      <c r="AE63" s="56">
        <f t="shared" si="22"/>
        <v>0</v>
      </c>
    </row>
    <row r="64" spans="1:31" ht="12.75">
      <c r="A64" s="21"/>
      <c r="B64" s="10" t="s">
        <v>117</v>
      </c>
      <c r="C64" s="115"/>
      <c r="D64" s="40"/>
      <c r="E64" s="163"/>
      <c r="F64" s="41"/>
      <c r="G64" s="41"/>
      <c r="H64" s="41"/>
      <c r="I64" s="41"/>
      <c r="J64" s="41"/>
      <c r="K64" s="41"/>
      <c r="L64" s="41"/>
      <c r="M64" s="97">
        <f t="shared" si="16"/>
        <v>0</v>
      </c>
      <c r="N64" s="140"/>
      <c r="O64" s="141"/>
      <c r="P64" s="80">
        <f t="shared" si="17"/>
        <v>0</v>
      </c>
      <c r="Q64" s="140"/>
      <c r="R64" s="141"/>
      <c r="S64" s="80">
        <f t="shared" si="18"/>
        <v>0</v>
      </c>
      <c r="T64" s="140"/>
      <c r="U64" s="141"/>
      <c r="V64" s="80">
        <f t="shared" si="19"/>
        <v>0</v>
      </c>
      <c r="W64" s="140"/>
      <c r="X64" s="141"/>
      <c r="Y64" s="80">
        <f t="shared" si="20"/>
        <v>0</v>
      </c>
      <c r="Z64" s="140"/>
      <c r="AA64" s="141"/>
      <c r="AB64" s="80">
        <f t="shared" si="21"/>
        <v>0</v>
      </c>
      <c r="AC64" s="140"/>
      <c r="AD64" s="141"/>
      <c r="AE64" s="56">
        <f t="shared" si="22"/>
        <v>0</v>
      </c>
    </row>
    <row r="65" spans="1:31" ht="12.75">
      <c r="A65" s="21"/>
      <c r="B65" s="10" t="s">
        <v>118</v>
      </c>
      <c r="C65" s="115"/>
      <c r="D65" s="40"/>
      <c r="E65" s="163"/>
      <c r="F65" s="41"/>
      <c r="G65" s="41"/>
      <c r="H65" s="41"/>
      <c r="I65" s="41"/>
      <c r="J65" s="41"/>
      <c r="K65" s="41"/>
      <c r="L65" s="41"/>
      <c r="M65" s="97">
        <f t="shared" si="16"/>
        <v>0</v>
      </c>
      <c r="N65" s="140"/>
      <c r="O65" s="141"/>
      <c r="P65" s="80">
        <f t="shared" si="17"/>
        <v>0</v>
      </c>
      <c r="Q65" s="140"/>
      <c r="R65" s="141"/>
      <c r="S65" s="80">
        <f t="shared" si="18"/>
        <v>0</v>
      </c>
      <c r="T65" s="140"/>
      <c r="U65" s="141"/>
      <c r="V65" s="80">
        <f t="shared" si="19"/>
        <v>0</v>
      </c>
      <c r="W65" s="140"/>
      <c r="X65" s="141"/>
      <c r="Y65" s="80">
        <f t="shared" si="20"/>
        <v>0</v>
      </c>
      <c r="Z65" s="140"/>
      <c r="AA65" s="141"/>
      <c r="AB65" s="80">
        <f t="shared" si="21"/>
        <v>0</v>
      </c>
      <c r="AC65" s="140"/>
      <c r="AD65" s="141"/>
      <c r="AE65" s="56">
        <f t="shared" si="22"/>
        <v>0</v>
      </c>
    </row>
    <row r="66" spans="1:31" ht="12.75">
      <c r="A66" s="21"/>
      <c r="B66" s="10" t="s">
        <v>119</v>
      </c>
      <c r="C66" s="115"/>
      <c r="D66" s="40"/>
      <c r="E66" s="163"/>
      <c r="F66" s="41"/>
      <c r="G66" s="41"/>
      <c r="H66" s="41"/>
      <c r="I66" s="41"/>
      <c r="J66" s="41"/>
      <c r="K66" s="41"/>
      <c r="L66" s="41"/>
      <c r="M66" s="97">
        <f t="shared" si="16"/>
        <v>0</v>
      </c>
      <c r="N66" s="140"/>
      <c r="O66" s="141"/>
      <c r="P66" s="80">
        <f t="shared" si="17"/>
        <v>0</v>
      </c>
      <c r="Q66" s="140"/>
      <c r="R66" s="141"/>
      <c r="S66" s="80">
        <f t="shared" si="18"/>
        <v>0</v>
      </c>
      <c r="T66" s="140"/>
      <c r="U66" s="141"/>
      <c r="V66" s="80">
        <f t="shared" si="19"/>
        <v>0</v>
      </c>
      <c r="W66" s="140"/>
      <c r="X66" s="141"/>
      <c r="Y66" s="80">
        <f t="shared" si="20"/>
        <v>0</v>
      </c>
      <c r="Z66" s="140"/>
      <c r="AA66" s="141"/>
      <c r="AB66" s="80">
        <f t="shared" si="21"/>
        <v>0</v>
      </c>
      <c r="AC66" s="140"/>
      <c r="AD66" s="141"/>
      <c r="AE66" s="56">
        <f t="shared" si="22"/>
        <v>0</v>
      </c>
    </row>
    <row r="67" spans="1:31" ht="12.75">
      <c r="A67" s="21"/>
      <c r="B67" s="10" t="s">
        <v>148</v>
      </c>
      <c r="C67" s="115"/>
      <c r="D67" s="40"/>
      <c r="E67" s="163"/>
      <c r="F67" s="41"/>
      <c r="G67" s="41"/>
      <c r="H67" s="41"/>
      <c r="I67" s="41"/>
      <c r="J67" s="41"/>
      <c r="K67" s="41"/>
      <c r="L67" s="41"/>
      <c r="M67" s="97">
        <f t="shared" si="16"/>
        <v>0</v>
      </c>
      <c r="N67" s="140"/>
      <c r="O67" s="141"/>
      <c r="P67" s="80">
        <f t="shared" si="17"/>
        <v>0</v>
      </c>
      <c r="Q67" s="140"/>
      <c r="R67" s="141"/>
      <c r="S67" s="80">
        <f t="shared" si="18"/>
        <v>0</v>
      </c>
      <c r="T67" s="140"/>
      <c r="U67" s="141"/>
      <c r="V67" s="80">
        <f t="shared" si="19"/>
        <v>0</v>
      </c>
      <c r="W67" s="140"/>
      <c r="X67" s="141"/>
      <c r="Y67" s="80">
        <f t="shared" si="20"/>
        <v>0</v>
      </c>
      <c r="Z67" s="140"/>
      <c r="AA67" s="141"/>
      <c r="AB67" s="80">
        <f t="shared" si="21"/>
        <v>0</v>
      </c>
      <c r="AC67" s="140"/>
      <c r="AD67" s="141"/>
      <c r="AE67" s="56">
        <f t="shared" si="22"/>
        <v>0</v>
      </c>
    </row>
    <row r="68" spans="1:31" ht="12.75">
      <c r="A68" s="21" t="s">
        <v>120</v>
      </c>
      <c r="B68" s="147" t="s">
        <v>121</v>
      </c>
      <c r="C68" s="149"/>
      <c r="D68" s="40"/>
      <c r="E68" s="163"/>
      <c r="F68" s="41">
        <v>140</v>
      </c>
      <c r="G68" s="41"/>
      <c r="H68" s="41"/>
      <c r="I68" s="41"/>
      <c r="J68" s="41"/>
      <c r="K68" s="41"/>
      <c r="L68" s="41"/>
      <c r="M68" s="97">
        <f t="shared" si="16"/>
        <v>140</v>
      </c>
      <c r="N68" s="140">
        <v>40</v>
      </c>
      <c r="O68" s="141"/>
      <c r="P68" s="80">
        <f t="shared" si="17"/>
        <v>40</v>
      </c>
      <c r="Q68" s="140">
        <v>34</v>
      </c>
      <c r="R68" s="141"/>
      <c r="S68" s="80">
        <f t="shared" si="18"/>
        <v>34</v>
      </c>
      <c r="T68" s="140">
        <v>40</v>
      </c>
      <c r="U68" s="141"/>
      <c r="V68" s="80">
        <f t="shared" si="19"/>
        <v>40</v>
      </c>
      <c r="W68" s="140">
        <v>26</v>
      </c>
      <c r="X68" s="141"/>
      <c r="Y68" s="80">
        <f t="shared" si="20"/>
        <v>26</v>
      </c>
      <c r="Z68" s="140"/>
      <c r="AA68" s="141"/>
      <c r="AB68" s="80">
        <f t="shared" si="21"/>
        <v>0</v>
      </c>
      <c r="AC68" s="140"/>
      <c r="AD68" s="141"/>
      <c r="AE68" s="56">
        <f t="shared" si="22"/>
        <v>0</v>
      </c>
    </row>
    <row r="69" spans="1:31" ht="12.75">
      <c r="A69" s="21"/>
      <c r="B69" s="10" t="s">
        <v>122</v>
      </c>
      <c r="C69" s="149"/>
      <c r="D69" s="40"/>
      <c r="E69" s="163"/>
      <c r="F69" s="41"/>
      <c r="G69" s="41"/>
      <c r="H69" s="41"/>
      <c r="I69" s="41"/>
      <c r="J69" s="41"/>
      <c r="K69" s="41"/>
      <c r="L69" s="41"/>
      <c r="M69" s="97">
        <f t="shared" si="16"/>
        <v>0</v>
      </c>
      <c r="N69" s="140"/>
      <c r="O69" s="141"/>
      <c r="P69" s="80">
        <f t="shared" si="17"/>
        <v>0</v>
      </c>
      <c r="Q69" s="140"/>
      <c r="R69" s="141"/>
      <c r="S69" s="80">
        <f t="shared" si="18"/>
        <v>0</v>
      </c>
      <c r="T69" s="140"/>
      <c r="U69" s="141"/>
      <c r="V69" s="80">
        <f t="shared" si="19"/>
        <v>0</v>
      </c>
      <c r="W69" s="140"/>
      <c r="X69" s="141"/>
      <c r="Y69" s="80">
        <f t="shared" si="20"/>
        <v>0</v>
      </c>
      <c r="Z69" s="140"/>
      <c r="AA69" s="141"/>
      <c r="AB69" s="80">
        <f t="shared" si="21"/>
        <v>0</v>
      </c>
      <c r="AC69" s="140"/>
      <c r="AD69" s="141"/>
      <c r="AE69" s="56">
        <f t="shared" si="22"/>
        <v>0</v>
      </c>
    </row>
    <row r="70" spans="1:31" ht="12.75">
      <c r="A70" s="148"/>
      <c r="B70" s="151" t="s">
        <v>123</v>
      </c>
      <c r="C70" s="115"/>
      <c r="D70" s="40"/>
      <c r="E70" s="163"/>
      <c r="F70" s="41"/>
      <c r="G70" s="41"/>
      <c r="H70" s="41"/>
      <c r="I70" s="41"/>
      <c r="J70" s="41"/>
      <c r="K70" s="41"/>
      <c r="L70" s="41"/>
      <c r="M70" s="97">
        <f t="shared" si="16"/>
        <v>0</v>
      </c>
      <c r="N70" s="140"/>
      <c r="O70" s="141"/>
      <c r="P70" s="80">
        <f t="shared" si="17"/>
        <v>0</v>
      </c>
      <c r="Q70" s="140"/>
      <c r="R70" s="141"/>
      <c r="S70" s="80">
        <f t="shared" si="18"/>
        <v>0</v>
      </c>
      <c r="T70" s="140"/>
      <c r="U70" s="141"/>
      <c r="V70" s="80">
        <f t="shared" si="19"/>
        <v>0</v>
      </c>
      <c r="W70" s="140"/>
      <c r="X70" s="141"/>
      <c r="Y70" s="80">
        <f t="shared" si="20"/>
        <v>0</v>
      </c>
      <c r="Z70" s="140"/>
      <c r="AA70" s="141"/>
      <c r="AB70" s="80">
        <f t="shared" si="21"/>
        <v>0</v>
      </c>
      <c r="AC70" s="140"/>
      <c r="AD70" s="141"/>
      <c r="AE70" s="56">
        <f t="shared" si="22"/>
        <v>0</v>
      </c>
    </row>
    <row r="71" spans="1:31" ht="25.5">
      <c r="A71" s="181" t="s">
        <v>125</v>
      </c>
      <c r="B71" s="282" t="s">
        <v>128</v>
      </c>
      <c r="C71" s="182"/>
      <c r="D71" s="40"/>
      <c r="E71" s="163"/>
      <c r="F71" s="41">
        <v>207</v>
      </c>
      <c r="G71" s="41"/>
      <c r="H71" s="41"/>
      <c r="I71" s="41"/>
      <c r="J71" s="41"/>
      <c r="K71" s="41"/>
      <c r="L71" s="41"/>
      <c r="M71" s="97">
        <f t="shared" si="16"/>
        <v>207</v>
      </c>
      <c r="N71" s="140"/>
      <c r="O71" s="141"/>
      <c r="P71" s="80">
        <f t="shared" si="17"/>
        <v>0</v>
      </c>
      <c r="Q71" s="140"/>
      <c r="R71" s="141"/>
      <c r="S71" s="80">
        <f t="shared" si="18"/>
        <v>0</v>
      </c>
      <c r="T71" s="140"/>
      <c r="U71" s="141"/>
      <c r="V71" s="80">
        <f t="shared" si="19"/>
        <v>0</v>
      </c>
      <c r="W71" s="140"/>
      <c r="X71" s="141"/>
      <c r="Y71" s="80">
        <f t="shared" si="20"/>
        <v>0</v>
      </c>
      <c r="Z71" s="140"/>
      <c r="AA71" s="141"/>
      <c r="AB71" s="80">
        <f t="shared" si="21"/>
        <v>0</v>
      </c>
      <c r="AC71" s="140"/>
      <c r="AD71" s="141"/>
      <c r="AE71" s="56">
        <f t="shared" si="22"/>
        <v>0</v>
      </c>
    </row>
    <row r="72" spans="1:31" ht="12.75">
      <c r="A72" s="181" t="s">
        <v>127</v>
      </c>
      <c r="B72" s="283" t="s">
        <v>303</v>
      </c>
      <c r="C72" s="182"/>
      <c r="D72" s="40"/>
      <c r="E72" s="163"/>
      <c r="F72" s="41">
        <v>18</v>
      </c>
      <c r="G72" s="41"/>
      <c r="H72" s="41"/>
      <c r="I72" s="41"/>
      <c r="J72" s="41"/>
      <c r="K72" s="41"/>
      <c r="L72" s="41"/>
      <c r="M72" s="97">
        <f t="shared" si="16"/>
        <v>18</v>
      </c>
      <c r="N72" s="140"/>
      <c r="O72" s="141"/>
      <c r="P72" s="80">
        <f t="shared" si="17"/>
        <v>0</v>
      </c>
      <c r="Q72" s="140"/>
      <c r="R72" s="141"/>
      <c r="S72" s="80">
        <f t="shared" si="18"/>
        <v>0</v>
      </c>
      <c r="T72" s="140"/>
      <c r="U72" s="141"/>
      <c r="V72" s="80">
        <f t="shared" si="19"/>
        <v>0</v>
      </c>
      <c r="W72" s="140"/>
      <c r="X72" s="141"/>
      <c r="Y72" s="80">
        <f t="shared" si="20"/>
        <v>0</v>
      </c>
      <c r="Z72" s="140"/>
      <c r="AA72" s="141"/>
      <c r="AB72" s="80"/>
      <c r="AC72" s="140"/>
      <c r="AD72" s="141"/>
      <c r="AE72" s="56"/>
    </row>
    <row r="73" spans="1:31" ht="12.75">
      <c r="A73" s="21" t="s">
        <v>127</v>
      </c>
      <c r="B73" s="147" t="s">
        <v>126</v>
      </c>
      <c r="C73" s="115"/>
      <c r="D73" s="40"/>
      <c r="E73" s="163"/>
      <c r="F73" s="41">
        <v>220</v>
      </c>
      <c r="G73" s="41"/>
      <c r="H73" s="41"/>
      <c r="I73" s="41"/>
      <c r="J73" s="41"/>
      <c r="K73" s="41"/>
      <c r="L73" s="41"/>
      <c r="M73" s="97">
        <f t="shared" si="16"/>
        <v>220</v>
      </c>
      <c r="N73" s="140"/>
      <c r="O73" s="141"/>
      <c r="P73" s="80">
        <f t="shared" si="17"/>
        <v>0</v>
      </c>
      <c r="Q73" s="140"/>
      <c r="R73" s="141"/>
      <c r="S73" s="80">
        <f t="shared" si="18"/>
        <v>0</v>
      </c>
      <c r="T73" s="140"/>
      <c r="U73" s="141"/>
      <c r="V73" s="80">
        <f t="shared" si="19"/>
        <v>0</v>
      </c>
      <c r="W73" s="140"/>
      <c r="X73" s="141"/>
      <c r="Y73" s="80">
        <f t="shared" si="20"/>
        <v>0</v>
      </c>
      <c r="Z73" s="140"/>
      <c r="AA73" s="141"/>
      <c r="AB73" s="80">
        <f t="shared" si="21"/>
        <v>0</v>
      </c>
      <c r="AC73" s="140"/>
      <c r="AD73" s="141"/>
      <c r="AE73" s="56">
        <f t="shared" si="22"/>
        <v>0</v>
      </c>
    </row>
    <row r="74" spans="1:31" ht="25.5">
      <c r="A74" s="153" t="s">
        <v>129</v>
      </c>
      <c r="B74" s="147" t="s">
        <v>130</v>
      </c>
      <c r="C74" s="115"/>
      <c r="D74" s="40"/>
      <c r="E74" s="163"/>
      <c r="F74" s="41">
        <v>310</v>
      </c>
      <c r="G74" s="41"/>
      <c r="H74" s="41"/>
      <c r="I74" s="41"/>
      <c r="J74" s="41"/>
      <c r="K74" s="41"/>
      <c r="L74" s="41"/>
      <c r="M74" s="97">
        <f t="shared" si="16"/>
        <v>310</v>
      </c>
      <c r="N74" s="140"/>
      <c r="O74" s="141"/>
      <c r="P74" s="80">
        <f t="shared" si="17"/>
        <v>0</v>
      </c>
      <c r="Q74" s="140"/>
      <c r="R74" s="141"/>
      <c r="S74" s="80">
        <f t="shared" si="18"/>
        <v>0</v>
      </c>
      <c r="T74" s="140"/>
      <c r="U74" s="141"/>
      <c r="V74" s="80">
        <f t="shared" si="19"/>
        <v>0</v>
      </c>
      <c r="W74" s="140"/>
      <c r="X74" s="141"/>
      <c r="Y74" s="80">
        <f t="shared" si="20"/>
        <v>0</v>
      </c>
      <c r="Z74" s="140"/>
      <c r="AA74" s="141"/>
      <c r="AB74" s="80">
        <f t="shared" si="21"/>
        <v>0</v>
      </c>
      <c r="AC74" s="140"/>
      <c r="AD74" s="141"/>
      <c r="AE74" s="56">
        <f t="shared" si="22"/>
        <v>0</v>
      </c>
    </row>
    <row r="75" spans="1:31" ht="12.75">
      <c r="A75" s="21"/>
      <c r="B75" s="11" t="s">
        <v>132</v>
      </c>
      <c r="C75" s="115"/>
      <c r="D75" s="40">
        <f>SUM(D53:D74)</f>
        <v>0</v>
      </c>
      <c r="E75" s="163"/>
      <c r="F75" s="41">
        <f>SUM(F53:F74)</f>
        <v>1945</v>
      </c>
      <c r="G75" s="41">
        <f>SUM(G53:G74)</f>
        <v>0</v>
      </c>
      <c r="H75" s="41">
        <f>SUM(H53:H74)</f>
        <v>0</v>
      </c>
      <c r="I75" s="41"/>
      <c r="J75" s="41">
        <f aca="true" t="shared" si="23" ref="J75:AE75">SUM(J53:J74)</f>
        <v>0</v>
      </c>
      <c r="K75" s="41">
        <f t="shared" si="23"/>
        <v>0</v>
      </c>
      <c r="L75" s="41">
        <f t="shared" si="23"/>
        <v>0</v>
      </c>
      <c r="M75" s="98">
        <f t="shared" si="23"/>
        <v>1945</v>
      </c>
      <c r="N75" s="40">
        <f t="shared" si="23"/>
        <v>340</v>
      </c>
      <c r="O75" s="40">
        <f t="shared" si="23"/>
        <v>0</v>
      </c>
      <c r="P75" s="56">
        <f t="shared" si="23"/>
        <v>340</v>
      </c>
      <c r="Q75" s="40">
        <f t="shared" si="23"/>
        <v>289</v>
      </c>
      <c r="R75" s="40">
        <f t="shared" si="23"/>
        <v>0</v>
      </c>
      <c r="S75" s="56">
        <f t="shared" si="23"/>
        <v>289</v>
      </c>
      <c r="T75" s="40">
        <f t="shared" si="23"/>
        <v>336</v>
      </c>
      <c r="U75" s="40">
        <f t="shared" si="23"/>
        <v>0</v>
      </c>
      <c r="V75" s="56">
        <f t="shared" si="23"/>
        <v>336</v>
      </c>
      <c r="W75" s="40">
        <f t="shared" si="23"/>
        <v>221</v>
      </c>
      <c r="X75" s="40">
        <f t="shared" si="23"/>
        <v>0</v>
      </c>
      <c r="Y75" s="56">
        <f t="shared" si="23"/>
        <v>221</v>
      </c>
      <c r="Z75" s="40">
        <f t="shared" si="23"/>
        <v>0</v>
      </c>
      <c r="AA75" s="40">
        <f t="shared" si="23"/>
        <v>0</v>
      </c>
      <c r="AB75" s="56">
        <f t="shared" si="23"/>
        <v>0</v>
      </c>
      <c r="AC75" s="40">
        <f t="shared" si="23"/>
        <v>0</v>
      </c>
      <c r="AD75" s="40">
        <f t="shared" si="23"/>
        <v>0</v>
      </c>
      <c r="AE75" s="56">
        <f t="shared" si="23"/>
        <v>0</v>
      </c>
    </row>
    <row r="76" spans="1:31" ht="13.5" thickBot="1">
      <c r="A76" s="144"/>
      <c r="B76" s="131" t="s">
        <v>21</v>
      </c>
      <c r="C76" s="119"/>
      <c r="D76" s="155">
        <f>D43+D47+D51+D75</f>
        <v>110</v>
      </c>
      <c r="E76" s="156">
        <f>E43+E47+E51+E75</f>
        <v>2970</v>
      </c>
      <c r="F76" s="156">
        <f>F43+F47+F51+F75</f>
        <v>2604</v>
      </c>
      <c r="G76" s="156">
        <f>G43+G47+G51+G75</f>
        <v>1761</v>
      </c>
      <c r="H76" s="156">
        <f>H43+H47+H51+H75</f>
        <v>960</v>
      </c>
      <c r="I76" s="156">
        <f>I43+H47+I51+I75</f>
        <v>642</v>
      </c>
      <c r="J76" s="156">
        <f aca="true" t="shared" si="24" ref="J76:AE76">J43+J47+J51+J75</f>
        <v>148</v>
      </c>
      <c r="K76" s="156">
        <f t="shared" si="24"/>
        <v>550</v>
      </c>
      <c r="L76" s="156">
        <f t="shared" si="24"/>
        <v>78</v>
      </c>
      <c r="M76" s="157">
        <f t="shared" si="24"/>
        <v>4145</v>
      </c>
      <c r="N76" s="93">
        <f t="shared" si="24"/>
        <v>433</v>
      </c>
      <c r="O76" s="93">
        <f t="shared" si="24"/>
        <v>215</v>
      </c>
      <c r="P76" s="93">
        <f t="shared" si="24"/>
        <v>648</v>
      </c>
      <c r="Q76" s="93">
        <f t="shared" si="24"/>
        <v>361</v>
      </c>
      <c r="R76" s="93">
        <f t="shared" si="24"/>
        <v>170</v>
      </c>
      <c r="S76" s="93">
        <f t="shared" si="24"/>
        <v>531</v>
      </c>
      <c r="T76" s="93">
        <f t="shared" si="24"/>
        <v>468</v>
      </c>
      <c r="U76" s="93">
        <f t="shared" si="24"/>
        <v>154</v>
      </c>
      <c r="V76" s="93">
        <f t="shared" si="24"/>
        <v>622</v>
      </c>
      <c r="W76" s="93">
        <f t="shared" si="24"/>
        <v>221</v>
      </c>
      <c r="X76" s="93">
        <f t="shared" si="24"/>
        <v>154</v>
      </c>
      <c r="Y76" s="93">
        <f t="shared" si="24"/>
        <v>375</v>
      </c>
      <c r="Z76" s="255">
        <f t="shared" si="24"/>
        <v>244.2</v>
      </c>
      <c r="AA76" s="255">
        <f t="shared" si="24"/>
        <v>415.8</v>
      </c>
      <c r="AB76" s="93">
        <f t="shared" si="24"/>
        <v>660</v>
      </c>
      <c r="AC76" s="93">
        <f t="shared" si="24"/>
        <v>99</v>
      </c>
      <c r="AD76" s="93">
        <f t="shared" si="24"/>
        <v>451</v>
      </c>
      <c r="AE76" s="93">
        <f t="shared" si="24"/>
        <v>550</v>
      </c>
    </row>
    <row r="77" spans="1:31" ht="13.5" thickBot="1">
      <c r="A77" s="145"/>
      <c r="B77" s="146"/>
      <c r="C77" s="146"/>
      <c r="D77" s="47"/>
      <c r="E77" s="166"/>
      <c r="F77" s="48"/>
      <c r="G77" s="48"/>
      <c r="H77" s="48"/>
      <c r="I77" s="48"/>
      <c r="J77" s="48"/>
      <c r="K77" s="48"/>
      <c r="L77" s="48"/>
      <c r="M77" s="49"/>
      <c r="N77" s="474">
        <f>P76/22</f>
        <v>29.454545454545453</v>
      </c>
      <c r="O77" s="475"/>
      <c r="P77" s="475"/>
      <c r="Q77" s="476">
        <f>S76/20</f>
        <v>26.55</v>
      </c>
      <c r="R77" s="475"/>
      <c r="S77" s="475"/>
      <c r="T77" s="477">
        <f>V76/20</f>
        <v>31.1</v>
      </c>
      <c r="U77" s="478"/>
      <c r="V77" s="479"/>
      <c r="W77" s="477">
        <f>Y76/16</f>
        <v>23.4375</v>
      </c>
      <c r="X77" s="478"/>
      <c r="Y77" s="479"/>
      <c r="Z77" s="476">
        <f>AB76/20</f>
        <v>33</v>
      </c>
      <c r="AA77" s="475"/>
      <c r="AB77" s="475"/>
      <c r="AC77" s="476">
        <f>AE76/20</f>
        <v>27.5</v>
      </c>
      <c r="AD77" s="475"/>
      <c r="AE77" s="480"/>
    </row>
    <row r="78" ht="12.75">
      <c r="I78" s="193">
        <f>I76/E76</f>
        <v>0.21616161616161617</v>
      </c>
    </row>
    <row r="80" spans="1:37" ht="15">
      <c r="A80" s="284" t="s">
        <v>307</v>
      </c>
      <c r="B80" s="67"/>
      <c r="C80" s="67"/>
      <c r="D80" s="67"/>
      <c r="E80" s="67"/>
      <c r="F80" s="67"/>
      <c r="G80" s="159"/>
      <c r="H80" s="159"/>
      <c r="I80" s="159"/>
      <c r="J80" s="67"/>
      <c r="K80" s="67"/>
      <c r="L80" s="68"/>
      <c r="M80" s="68"/>
      <c r="N80" s="69"/>
      <c r="O80" s="69"/>
      <c r="P80" s="69"/>
      <c r="Q80" s="69"/>
      <c r="R80" s="69"/>
      <c r="S80" s="69"/>
      <c r="T80" s="69"/>
      <c r="U80" s="69"/>
      <c r="V80" s="69"/>
      <c r="W80" s="70"/>
      <c r="X80" s="70"/>
      <c r="Y80" s="70"/>
      <c r="Z80" s="69"/>
      <c r="AA80" s="69"/>
      <c r="AB80" s="69"/>
      <c r="AC80" s="69"/>
      <c r="AD80" s="69"/>
      <c r="AE80" s="69"/>
      <c r="AF80" s="70"/>
      <c r="AG80" s="70"/>
      <c r="AH80" s="70"/>
      <c r="AI80" s="70"/>
      <c r="AJ80" s="70"/>
      <c r="AK80" s="70"/>
    </row>
    <row r="81" spans="1:37" ht="15">
      <c r="A81" s="71" t="s">
        <v>54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72"/>
      <c r="O81" s="72"/>
      <c r="P81" s="72"/>
      <c r="Q81" s="72"/>
      <c r="R81" s="72"/>
      <c r="S81" s="69"/>
      <c r="T81" s="69"/>
      <c r="U81" s="69"/>
      <c r="V81" s="69"/>
      <c r="W81" s="70"/>
      <c r="X81" s="70"/>
      <c r="Y81" s="70"/>
      <c r="Z81" s="69"/>
      <c r="AA81" s="69"/>
      <c r="AB81" s="69"/>
      <c r="AC81" s="69"/>
      <c r="AD81" s="69"/>
      <c r="AE81" s="69"/>
      <c r="AF81" s="70"/>
      <c r="AG81" s="70"/>
      <c r="AH81" s="70"/>
      <c r="AI81" s="70"/>
      <c r="AJ81" s="70"/>
      <c r="AK81" s="70"/>
    </row>
    <row r="82" spans="1:37" ht="15">
      <c r="A82" s="73" t="s">
        <v>55</v>
      </c>
      <c r="B82" s="71"/>
      <c r="C82" s="71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72"/>
      <c r="O82" s="72"/>
      <c r="P82" s="72"/>
      <c r="Q82" s="72"/>
      <c r="R82" s="72"/>
      <c r="S82" s="72"/>
      <c r="T82" s="69"/>
      <c r="U82" s="69"/>
      <c r="V82" s="69"/>
      <c r="W82" s="70"/>
      <c r="X82" s="70"/>
      <c r="Y82" s="70"/>
      <c r="Z82" s="72"/>
      <c r="AA82" s="72"/>
      <c r="AB82" s="72"/>
      <c r="AC82" s="72"/>
      <c r="AD82" s="72"/>
      <c r="AE82" s="72"/>
      <c r="AF82" s="70"/>
      <c r="AG82" s="70"/>
      <c r="AH82" s="70"/>
      <c r="AI82" s="70"/>
      <c r="AJ82" s="70"/>
      <c r="AK82" s="70"/>
    </row>
    <row r="83" spans="1:37" ht="15">
      <c r="A83" s="74" t="s">
        <v>308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5"/>
      <c r="O83" s="75"/>
      <c r="P83" s="75"/>
      <c r="Q83" s="75"/>
      <c r="R83" s="75"/>
      <c r="S83" s="75"/>
      <c r="T83" s="70"/>
      <c r="U83" s="70"/>
      <c r="V83" s="70"/>
      <c r="W83" s="70"/>
      <c r="X83" s="70"/>
      <c r="Y83" s="70"/>
      <c r="Z83" s="75"/>
      <c r="AA83" s="75"/>
      <c r="AB83" s="75"/>
      <c r="AC83" s="75"/>
      <c r="AD83" s="75"/>
      <c r="AE83" s="75"/>
      <c r="AF83" s="70"/>
      <c r="AG83" s="70"/>
      <c r="AH83" s="70"/>
      <c r="AI83" s="70"/>
      <c r="AJ83" s="70"/>
      <c r="AK83" s="70"/>
    </row>
    <row r="84" ht="15">
      <c r="A84" s="269" t="s">
        <v>265</v>
      </c>
    </row>
    <row r="92" ht="12.75">
      <c r="C92">
        <f>380*100/1549</f>
        <v>24.531956100710136</v>
      </c>
    </row>
  </sheetData>
  <sheetProtection/>
  <mergeCells count="47">
    <mergeCell ref="Z20:AB20"/>
    <mergeCell ref="A7:AE7"/>
    <mergeCell ref="A8:AE8"/>
    <mergeCell ref="A19:A22"/>
    <mergeCell ref="B19:B22"/>
    <mergeCell ref="D19:M19"/>
    <mergeCell ref="N19:S19"/>
    <mergeCell ref="T19:Y19"/>
    <mergeCell ref="Z19:AE19"/>
    <mergeCell ref="D20:D22"/>
    <mergeCell ref="P21:P22"/>
    <mergeCell ref="F20:M20"/>
    <mergeCell ref="N20:P20"/>
    <mergeCell ref="Q20:S20"/>
    <mergeCell ref="T20:V20"/>
    <mergeCell ref="O21:O22"/>
    <mergeCell ref="N21:N22"/>
    <mergeCell ref="E20:E22"/>
    <mergeCell ref="W20:Y20"/>
    <mergeCell ref="V21:V22"/>
    <mergeCell ref="AC20:AE20"/>
    <mergeCell ref="F21:G21"/>
    <mergeCell ref="I21:I22"/>
    <mergeCell ref="J21:J22"/>
    <mergeCell ref="K21:K22"/>
    <mergeCell ref="L21:L22"/>
    <mergeCell ref="M21:M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AC21:AC22"/>
    <mergeCell ref="AD21:AD22"/>
    <mergeCell ref="AE21:AE22"/>
    <mergeCell ref="N77:P77"/>
    <mergeCell ref="Q77:S77"/>
    <mergeCell ref="T77:V77"/>
    <mergeCell ref="W77:Y77"/>
    <mergeCell ref="Z77:AB77"/>
    <mergeCell ref="AC77:AE77"/>
    <mergeCell ref="W21:W22"/>
  </mergeCells>
  <conditionalFormatting sqref="N77:AE77">
    <cfRule type="cellIs" priority="1" dxfId="1" operator="greaterThan" stopIfTrue="1">
      <formula>35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zoomScaleSheetLayoutView="130" workbookViewId="0" topLeftCell="A10">
      <selection activeCell="Q29" sqref="Q29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6.421875" style="0" customWidth="1"/>
    <col min="15" max="15" width="7.00390625" style="0" customWidth="1"/>
    <col min="16" max="16" width="6.00390625" style="0" customWidth="1"/>
    <col min="17" max="17" width="6.421875" style="0" customWidth="1"/>
    <col min="18" max="18" width="8.00390625" style="0" customWidth="1"/>
    <col min="19" max="19" width="5.8515625" style="0" customWidth="1"/>
    <col min="20" max="20" width="6.7109375" style="0" hidden="1" customWidth="1"/>
    <col min="21" max="21" width="7.421875" style="0" hidden="1" customWidth="1"/>
    <col min="22" max="22" width="6.421875" style="0" hidden="1" customWidth="1"/>
    <col min="23" max="23" width="5.8515625" style="0" hidden="1" customWidth="1"/>
    <col min="24" max="24" width="6.57421875" style="0" hidden="1" customWidth="1"/>
    <col min="25" max="25" width="6.28125" style="0" hidden="1" customWidth="1"/>
    <col min="26" max="26" width="6.421875" style="0" customWidth="1"/>
    <col min="27" max="27" width="7.421875" style="0" bestFit="1" customWidth="1"/>
    <col min="28" max="28" width="5.8515625" style="0" customWidth="1"/>
    <col min="29" max="29" width="6.421875" style="0" customWidth="1"/>
    <col min="30" max="30" width="7.421875" style="0" customWidth="1"/>
    <col min="31" max="31" width="5.8515625" style="0" customWidth="1"/>
  </cols>
  <sheetData>
    <row r="1" spans="28:35" ht="15.75">
      <c r="AB1" s="194" t="s">
        <v>69</v>
      </c>
      <c r="AG1" s="194"/>
      <c r="AH1" s="194"/>
      <c r="AI1" s="200"/>
    </row>
    <row r="2" spans="28:35" ht="15.75">
      <c r="AB2" s="196" t="s">
        <v>65</v>
      </c>
      <c r="AG2" s="194"/>
      <c r="AH2" s="194"/>
      <c r="AI2" s="200"/>
    </row>
    <row r="3" spans="28:35" ht="15.75">
      <c r="AB3" s="194" t="s">
        <v>168</v>
      </c>
      <c r="AG3" s="194"/>
      <c r="AH3" s="194"/>
      <c r="AI3" s="200"/>
    </row>
    <row r="4" spans="28:35" ht="15.75">
      <c r="AB4" s="196" t="s">
        <v>300</v>
      </c>
      <c r="AG4" s="194"/>
      <c r="AH4" s="194"/>
      <c r="AI4" s="200"/>
    </row>
    <row r="5" ht="12.75">
      <c r="AF5" s="70"/>
    </row>
    <row r="6" ht="12.75">
      <c r="U6" s="70"/>
    </row>
    <row r="7" spans="1:31" ht="12.75">
      <c r="A7" s="481" t="s">
        <v>66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</row>
    <row r="8" spans="1:31" ht="12.75">
      <c r="A8" s="481" t="s">
        <v>62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</row>
    <row r="9" spans="1:31" ht="12.75">
      <c r="A9" s="1"/>
      <c r="B9" s="106"/>
      <c r="C9" s="106"/>
      <c r="D9" s="104"/>
      <c r="E9" s="104"/>
      <c r="F9" s="104"/>
      <c r="G9" s="104"/>
      <c r="H9" s="104"/>
      <c r="I9" s="104"/>
      <c r="J9" s="106"/>
      <c r="K9" s="70"/>
      <c r="L9" s="105"/>
      <c r="M9" s="105"/>
      <c r="N9" s="70"/>
      <c r="O9" s="70"/>
      <c r="P9" s="70"/>
      <c r="Q9" s="3"/>
      <c r="R9" s="3"/>
      <c r="S9" s="3"/>
      <c r="V9" s="3"/>
      <c r="Z9" s="3"/>
      <c r="AA9" s="3"/>
      <c r="AB9" s="3"/>
      <c r="AC9" s="3"/>
      <c r="AD9" s="3"/>
      <c r="AE9" s="3"/>
    </row>
    <row r="10" spans="1:31" ht="12.75">
      <c r="A10" s="1"/>
      <c r="B10" s="2" t="s">
        <v>36</v>
      </c>
      <c r="C10" s="2"/>
      <c r="D10" s="5" t="s">
        <v>210</v>
      </c>
      <c r="E10" s="5"/>
      <c r="F10" s="5"/>
      <c r="G10" s="2"/>
      <c r="H10" s="2"/>
      <c r="I10" s="2"/>
      <c r="J10" s="2"/>
      <c r="K10" s="3"/>
      <c r="L10" s="4"/>
      <c r="M10" s="4"/>
      <c r="N10" s="3"/>
      <c r="O10" s="3"/>
      <c r="P10" s="1"/>
      <c r="Q10" s="3"/>
      <c r="R10" s="3"/>
      <c r="S10" s="3"/>
      <c r="V10" s="70"/>
      <c r="W10" s="70"/>
      <c r="X10" s="70"/>
      <c r="Z10" s="3"/>
      <c r="AA10" s="3"/>
      <c r="AB10" s="3"/>
      <c r="AC10" s="3"/>
      <c r="AD10" s="3"/>
      <c r="AE10" s="3"/>
    </row>
    <row r="11" spans="1:31" ht="12.75">
      <c r="A11" s="1"/>
      <c r="B11" s="2" t="s">
        <v>30</v>
      </c>
      <c r="C11" s="2"/>
      <c r="D11" s="5" t="s">
        <v>211</v>
      </c>
      <c r="E11" s="5"/>
      <c r="F11" s="5"/>
      <c r="G11" s="5"/>
      <c r="H11" s="5"/>
      <c r="I11" s="5"/>
      <c r="J11" s="5"/>
      <c r="K11" s="4"/>
      <c r="L11" s="4"/>
      <c r="M11" s="4"/>
      <c r="N11" s="3"/>
      <c r="O11" s="3"/>
      <c r="P11" s="3"/>
      <c r="Q11" s="3"/>
      <c r="R11" s="3"/>
      <c r="S11" s="3"/>
      <c r="V11" s="70"/>
      <c r="W11" s="70"/>
      <c r="X11" s="70"/>
      <c r="Z11" s="3"/>
      <c r="AA11" s="3"/>
      <c r="AB11" s="3"/>
      <c r="AC11" s="3"/>
      <c r="AD11" s="3"/>
      <c r="AE11" s="3"/>
    </row>
    <row r="12" spans="1:31" ht="15.75">
      <c r="A12" s="1"/>
      <c r="B12" s="2" t="s">
        <v>89</v>
      </c>
      <c r="C12" s="2"/>
      <c r="D12" s="129" t="s">
        <v>209</v>
      </c>
      <c r="E12" s="129"/>
      <c r="F12" s="2"/>
      <c r="G12" s="2"/>
      <c r="H12" s="2"/>
      <c r="I12" s="2"/>
      <c r="J12" s="2"/>
      <c r="K12" s="3"/>
      <c r="L12" s="4"/>
      <c r="M12" s="4"/>
      <c r="N12" s="3"/>
      <c r="O12" s="3"/>
      <c r="P12" s="1"/>
      <c r="Q12" s="3"/>
      <c r="R12" s="3"/>
      <c r="S12" s="3"/>
      <c r="V12" s="70"/>
      <c r="W12" s="70"/>
      <c r="X12" s="70"/>
      <c r="Z12" s="3"/>
      <c r="AA12" s="3"/>
      <c r="AB12" s="3"/>
      <c r="AC12" s="3"/>
      <c r="AD12" s="3"/>
      <c r="AE12" s="3"/>
    </row>
    <row r="13" spans="1:31" ht="12.75">
      <c r="A13" s="1"/>
      <c r="B13" s="3" t="s">
        <v>31</v>
      </c>
      <c r="C13" s="3"/>
      <c r="D13" s="4" t="s">
        <v>212</v>
      </c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70"/>
      <c r="V13" s="70"/>
      <c r="W13" s="70"/>
      <c r="X13" s="70"/>
      <c r="Z13" s="3"/>
      <c r="AA13" s="3"/>
      <c r="AB13" s="3"/>
      <c r="AC13" s="3"/>
      <c r="AD13" s="3"/>
      <c r="AE13" s="3"/>
    </row>
    <row r="14" spans="1:31" ht="12.75">
      <c r="A14" s="1"/>
      <c r="B14" s="3" t="s">
        <v>10</v>
      </c>
      <c r="C14" s="3"/>
      <c r="D14" s="4" t="s">
        <v>167</v>
      </c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Z14" s="3"/>
      <c r="AA14" s="3"/>
      <c r="AB14" s="3"/>
      <c r="AC14" s="3"/>
      <c r="AD14" s="3"/>
      <c r="AE14" s="3"/>
    </row>
    <row r="15" spans="1:31" ht="12.75">
      <c r="A15" s="1"/>
      <c r="B15" s="8" t="s">
        <v>43</v>
      </c>
      <c r="C15" s="8"/>
      <c r="D15" s="4" t="s">
        <v>34</v>
      </c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Z15" s="3"/>
      <c r="AA15" s="3"/>
      <c r="AB15" s="3"/>
      <c r="AC15" s="3"/>
      <c r="AD15" s="3"/>
      <c r="AE15" s="3"/>
    </row>
    <row r="16" spans="1:31" ht="12.75">
      <c r="A16" s="1"/>
      <c r="B16" s="8" t="s">
        <v>41</v>
      </c>
      <c r="C16" s="8"/>
      <c r="D16" s="4" t="s">
        <v>34</v>
      </c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Z16" s="3"/>
      <c r="AA16" s="3"/>
      <c r="AB16" s="3"/>
      <c r="AC16" s="3"/>
      <c r="AD16" s="3"/>
      <c r="AE16" s="3"/>
    </row>
    <row r="17" spans="1:31" ht="12.75">
      <c r="A17" s="1"/>
      <c r="B17" s="3" t="s">
        <v>32</v>
      </c>
      <c r="C17" s="3"/>
      <c r="D17" s="5">
        <v>110</v>
      </c>
      <c r="E17" s="5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Z17" s="3"/>
      <c r="AA17" s="3"/>
      <c r="AB17" s="3"/>
      <c r="AC17" s="3"/>
      <c r="AD17" s="3"/>
      <c r="AE17" s="3"/>
    </row>
    <row r="18" spans="1:31" ht="13.5" thickBot="1">
      <c r="A18" s="1"/>
      <c r="B18" s="3" t="s">
        <v>33</v>
      </c>
      <c r="C18" s="3"/>
      <c r="D18" s="4" t="s">
        <v>153</v>
      </c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Z18" s="3"/>
      <c r="AA18" s="3"/>
      <c r="AB18" s="3"/>
      <c r="AC18" s="3"/>
      <c r="AD18" s="3"/>
      <c r="AE18" s="3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I35+I40+I44</f>
        <v>632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220"/>
      <c r="AA23" s="86"/>
      <c r="AB23" s="135"/>
      <c r="AC23" s="220"/>
      <c r="AD23" s="86"/>
      <c r="AE23" s="160"/>
    </row>
    <row r="24" spans="1:31" ht="12.75">
      <c r="A24" s="24" t="s">
        <v>1</v>
      </c>
      <c r="B24" s="26" t="s">
        <v>142</v>
      </c>
      <c r="C24" s="121"/>
      <c r="D24" s="30">
        <v>2</v>
      </c>
      <c r="E24" s="175">
        <f>D24*27</f>
        <v>54</v>
      </c>
      <c r="F24" s="176">
        <f>TRUNC((E24-SUM(K24))*0.3)</f>
        <v>13</v>
      </c>
      <c r="G24" s="176">
        <f>E24-F24-K24</f>
        <v>31</v>
      </c>
      <c r="H24" s="170">
        <f aca="true" t="shared" si="0" ref="H24:H31">G24-I24</f>
        <v>23</v>
      </c>
      <c r="I24" s="180">
        <f aca="true" t="shared" si="1" ref="I24:I32">TRUNC(G24*0.29)</f>
        <v>8</v>
      </c>
      <c r="J24" s="32">
        <v>0</v>
      </c>
      <c r="K24" s="31">
        <f>D24*5</f>
        <v>10</v>
      </c>
      <c r="L24" s="31">
        <v>2</v>
      </c>
      <c r="M24" s="97">
        <f>F24+G24</f>
        <v>44</v>
      </c>
      <c r="N24" s="99">
        <f aca="true" t="shared" si="2" ref="N24:O26">F24</f>
        <v>13</v>
      </c>
      <c r="O24" s="100">
        <f t="shared" si="2"/>
        <v>31</v>
      </c>
      <c r="P24" s="88">
        <f>SUM(N24:O24)</f>
        <v>44</v>
      </c>
      <c r="Q24" s="101"/>
      <c r="R24" s="100"/>
      <c r="S24" s="80">
        <f aca="true" t="shared" si="3" ref="S24:S35">SUM(Q24:R24)</f>
        <v>0</v>
      </c>
      <c r="T24" s="99"/>
      <c r="U24" s="100"/>
      <c r="V24" s="80">
        <f aca="true" t="shared" si="4" ref="V24:V35">SUM(T24:U24)</f>
        <v>0</v>
      </c>
      <c r="W24" s="101"/>
      <c r="X24" s="100"/>
      <c r="Y24" s="80">
        <f aca="true" t="shared" si="5" ref="Y24:Y35">SUM(W24:X24)</f>
        <v>0</v>
      </c>
      <c r="Z24" s="221"/>
      <c r="AA24" s="222"/>
      <c r="AB24" s="136">
        <f>SUM(Z24:AA24)</f>
        <v>0</v>
      </c>
      <c r="AC24" s="221"/>
      <c r="AD24" s="247"/>
      <c r="AE24" s="161">
        <f aca="true" t="shared" si="6" ref="AE24:AE35">SUM(AC24:AD24)</f>
        <v>0</v>
      </c>
    </row>
    <row r="25" spans="1:31" ht="12.75">
      <c r="A25" s="256" t="s">
        <v>85</v>
      </c>
      <c r="B25" s="10" t="s">
        <v>86</v>
      </c>
      <c r="C25" s="257"/>
      <c r="D25" s="30">
        <v>2</v>
      </c>
      <c r="E25" s="175">
        <f>D25*27</f>
        <v>54</v>
      </c>
      <c r="F25" s="176">
        <f aca="true" t="shared" si="7" ref="F25:F33">TRUNC((E25-SUM(K25))*0.3)</f>
        <v>13</v>
      </c>
      <c r="G25" s="176">
        <f>E25-F25-K25</f>
        <v>31</v>
      </c>
      <c r="H25" s="170">
        <f t="shared" si="0"/>
        <v>23</v>
      </c>
      <c r="I25" s="180">
        <f t="shared" si="1"/>
        <v>8</v>
      </c>
      <c r="J25" s="32"/>
      <c r="K25" s="31">
        <f aca="true" t="shared" si="8" ref="K25:K34">D25*5</f>
        <v>10</v>
      </c>
      <c r="L25" s="31"/>
      <c r="M25" s="97">
        <f aca="true" t="shared" si="9" ref="M25:M33">F25+G25</f>
        <v>44</v>
      </c>
      <c r="N25" s="99">
        <f t="shared" si="2"/>
        <v>13</v>
      </c>
      <c r="O25" s="100">
        <f t="shared" si="2"/>
        <v>31</v>
      </c>
      <c r="P25" s="80">
        <f>SUM(N25:O25)</f>
        <v>44</v>
      </c>
      <c r="Q25" s="101"/>
      <c r="R25" s="100"/>
      <c r="S25" s="80">
        <f t="shared" si="3"/>
        <v>0</v>
      </c>
      <c r="T25" s="99"/>
      <c r="U25" s="100"/>
      <c r="V25" s="80"/>
      <c r="W25" s="101"/>
      <c r="X25" s="100"/>
      <c r="Y25" s="80"/>
      <c r="Z25" s="221"/>
      <c r="AA25" s="222"/>
      <c r="AB25" s="136">
        <f aca="true" t="shared" si="10" ref="AB25:AB34">SUM(Z25:AA25)</f>
        <v>0</v>
      </c>
      <c r="AC25" s="221"/>
      <c r="AD25" s="247"/>
      <c r="AE25" s="161">
        <f t="shared" si="6"/>
        <v>0</v>
      </c>
    </row>
    <row r="26" spans="1:31" ht="12.75">
      <c r="A26" s="204" t="s">
        <v>2</v>
      </c>
      <c r="B26" s="9" t="s">
        <v>213</v>
      </c>
      <c r="C26" s="205" t="s">
        <v>87</v>
      </c>
      <c r="D26" s="33">
        <v>15</v>
      </c>
      <c r="E26" s="175">
        <f>D26*27</f>
        <v>405</v>
      </c>
      <c r="F26" s="176">
        <f t="shared" si="7"/>
        <v>99</v>
      </c>
      <c r="G26" s="176">
        <f>E26-F26-K26</f>
        <v>231</v>
      </c>
      <c r="H26" s="170">
        <f t="shared" si="0"/>
        <v>165</v>
      </c>
      <c r="I26" s="180">
        <f t="shared" si="1"/>
        <v>66</v>
      </c>
      <c r="J26" s="34">
        <v>6</v>
      </c>
      <c r="K26" s="31">
        <f t="shared" si="8"/>
        <v>75</v>
      </c>
      <c r="L26" s="34">
        <v>6</v>
      </c>
      <c r="M26" s="97">
        <f t="shared" si="9"/>
        <v>330</v>
      </c>
      <c r="N26" s="99">
        <f t="shared" si="2"/>
        <v>99</v>
      </c>
      <c r="O26" s="100">
        <f t="shared" si="2"/>
        <v>231</v>
      </c>
      <c r="P26" s="80">
        <f>SUM(N26:O26)</f>
        <v>330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221"/>
      <c r="AA26" s="222"/>
      <c r="AB26" s="136">
        <f>SUM(Z26:AA26)</f>
        <v>0</v>
      </c>
      <c r="AC26" s="221"/>
      <c r="AD26" s="247"/>
      <c r="AE26" s="161">
        <f t="shared" si="6"/>
        <v>0</v>
      </c>
    </row>
    <row r="27" spans="1:31" ht="12.75">
      <c r="A27" s="204" t="s">
        <v>13</v>
      </c>
      <c r="B27" s="10" t="s">
        <v>214</v>
      </c>
      <c r="C27" s="205" t="s">
        <v>87</v>
      </c>
      <c r="D27" s="33">
        <v>10</v>
      </c>
      <c r="E27" s="175">
        <f aca="true" t="shared" si="11" ref="E27:E34">D27*27</f>
        <v>270</v>
      </c>
      <c r="F27" s="176">
        <f t="shared" si="7"/>
        <v>66</v>
      </c>
      <c r="G27" s="176">
        <f aca="true" t="shared" si="12" ref="G27:G34">E27-F27-K27</f>
        <v>154</v>
      </c>
      <c r="H27" s="170">
        <f t="shared" si="0"/>
        <v>110</v>
      </c>
      <c r="I27" s="180">
        <f t="shared" si="1"/>
        <v>44</v>
      </c>
      <c r="J27" s="34">
        <v>6</v>
      </c>
      <c r="K27" s="31">
        <f t="shared" si="8"/>
        <v>50</v>
      </c>
      <c r="L27" s="34">
        <v>6</v>
      </c>
      <c r="M27" s="97">
        <f t="shared" si="9"/>
        <v>220</v>
      </c>
      <c r="N27" s="99"/>
      <c r="O27" s="100"/>
      <c r="P27" s="80">
        <f>SUM(N27:O27)</f>
        <v>0</v>
      </c>
      <c r="Q27" s="99">
        <f>F27</f>
        <v>66</v>
      </c>
      <c r="R27" s="100">
        <f>G27</f>
        <v>154</v>
      </c>
      <c r="S27" s="80">
        <f t="shared" si="3"/>
        <v>220</v>
      </c>
      <c r="T27" s="99"/>
      <c r="U27" s="100"/>
      <c r="V27" s="80">
        <f t="shared" si="4"/>
        <v>0</v>
      </c>
      <c r="W27" s="101"/>
      <c r="X27" s="100"/>
      <c r="Y27" s="80">
        <f t="shared" si="5"/>
        <v>0</v>
      </c>
      <c r="Z27" s="221"/>
      <c r="AA27" s="222"/>
      <c r="AB27" s="136">
        <f t="shared" si="10"/>
        <v>0</v>
      </c>
      <c r="AC27" s="221"/>
      <c r="AD27" s="247"/>
      <c r="AE27" s="161">
        <f t="shared" si="6"/>
        <v>0</v>
      </c>
    </row>
    <row r="28" spans="1:31" ht="12.75">
      <c r="A28" s="204" t="s">
        <v>14</v>
      </c>
      <c r="B28" s="10" t="s">
        <v>215</v>
      </c>
      <c r="C28" s="205" t="s">
        <v>87</v>
      </c>
      <c r="D28" s="33">
        <v>5</v>
      </c>
      <c r="E28" s="175">
        <f t="shared" si="11"/>
        <v>135</v>
      </c>
      <c r="F28" s="176">
        <f t="shared" si="7"/>
        <v>33</v>
      </c>
      <c r="G28" s="176">
        <f t="shared" si="12"/>
        <v>77</v>
      </c>
      <c r="H28" s="170">
        <f t="shared" si="0"/>
        <v>55</v>
      </c>
      <c r="I28" s="180">
        <f t="shared" si="1"/>
        <v>22</v>
      </c>
      <c r="J28" s="36">
        <v>30</v>
      </c>
      <c r="K28" s="31">
        <f t="shared" si="8"/>
        <v>25</v>
      </c>
      <c r="L28" s="34">
        <v>12</v>
      </c>
      <c r="M28" s="97">
        <f t="shared" si="9"/>
        <v>110</v>
      </c>
      <c r="N28" s="99"/>
      <c r="O28" s="100"/>
      <c r="P28" s="80">
        <f aca="true" t="shared" si="13" ref="P28:P35">SUM(N28:O28)</f>
        <v>0</v>
      </c>
      <c r="Q28" s="99">
        <f>F28</f>
        <v>33</v>
      </c>
      <c r="R28" s="100">
        <f>G28</f>
        <v>77</v>
      </c>
      <c r="S28" s="80">
        <f t="shared" si="3"/>
        <v>110</v>
      </c>
      <c r="T28" s="99"/>
      <c r="U28" s="100"/>
      <c r="V28" s="80">
        <f t="shared" si="4"/>
        <v>0</v>
      </c>
      <c r="W28" s="101"/>
      <c r="X28" s="100"/>
      <c r="Y28" s="80">
        <f t="shared" si="5"/>
        <v>0</v>
      </c>
      <c r="Z28" s="221"/>
      <c r="AA28" s="222"/>
      <c r="AB28" s="136">
        <f t="shared" si="10"/>
        <v>0</v>
      </c>
      <c r="AC28" s="221"/>
      <c r="AD28" s="247"/>
      <c r="AE28" s="161">
        <f t="shared" si="6"/>
        <v>0</v>
      </c>
    </row>
    <row r="29" spans="1:31" ht="12.75">
      <c r="A29" s="204" t="s">
        <v>15</v>
      </c>
      <c r="B29" s="258" t="s">
        <v>216</v>
      </c>
      <c r="C29" s="205" t="s">
        <v>87</v>
      </c>
      <c r="D29" s="33">
        <v>10</v>
      </c>
      <c r="E29" s="175">
        <f t="shared" si="11"/>
        <v>270</v>
      </c>
      <c r="F29" s="176">
        <f t="shared" si="7"/>
        <v>66</v>
      </c>
      <c r="G29" s="176">
        <f t="shared" si="12"/>
        <v>154</v>
      </c>
      <c r="H29" s="170">
        <f t="shared" si="0"/>
        <v>110</v>
      </c>
      <c r="I29" s="180">
        <f t="shared" si="1"/>
        <v>44</v>
      </c>
      <c r="J29" s="34">
        <v>15</v>
      </c>
      <c r="K29" s="31">
        <f t="shared" si="8"/>
        <v>50</v>
      </c>
      <c r="L29" s="34">
        <v>6</v>
      </c>
      <c r="M29" s="97">
        <f t="shared" si="9"/>
        <v>220</v>
      </c>
      <c r="N29" s="99"/>
      <c r="O29" s="100"/>
      <c r="P29" s="80">
        <f t="shared" si="13"/>
        <v>0</v>
      </c>
      <c r="Q29" s="101"/>
      <c r="R29" s="100"/>
      <c r="S29" s="80">
        <f t="shared" si="3"/>
        <v>0</v>
      </c>
      <c r="T29" s="99"/>
      <c r="U29" s="100"/>
      <c r="V29" s="80">
        <f t="shared" si="4"/>
        <v>0</v>
      </c>
      <c r="W29" s="101"/>
      <c r="X29" s="100"/>
      <c r="Y29" s="80">
        <f t="shared" si="5"/>
        <v>0</v>
      </c>
      <c r="Z29" s="221"/>
      <c r="AA29" s="222"/>
      <c r="AB29" s="136">
        <f t="shared" si="10"/>
        <v>0</v>
      </c>
      <c r="AC29" s="221">
        <v>66</v>
      </c>
      <c r="AD29" s="247">
        <v>154</v>
      </c>
      <c r="AE29" s="161">
        <f t="shared" si="6"/>
        <v>220</v>
      </c>
    </row>
    <row r="30" spans="1:31" ht="12.75">
      <c r="A30" s="204" t="s">
        <v>16</v>
      </c>
      <c r="B30" s="259" t="s">
        <v>217</v>
      </c>
      <c r="C30" s="205" t="s">
        <v>87</v>
      </c>
      <c r="D30" s="33">
        <v>10</v>
      </c>
      <c r="E30" s="175">
        <f t="shared" si="11"/>
        <v>270</v>
      </c>
      <c r="F30" s="176">
        <f t="shared" si="7"/>
        <v>66</v>
      </c>
      <c r="G30" s="176">
        <f t="shared" si="12"/>
        <v>154</v>
      </c>
      <c r="H30" s="170">
        <f t="shared" si="0"/>
        <v>110</v>
      </c>
      <c r="I30" s="180">
        <f t="shared" si="1"/>
        <v>44</v>
      </c>
      <c r="J30" s="34">
        <v>20</v>
      </c>
      <c r="K30" s="31">
        <f t="shared" si="8"/>
        <v>50</v>
      </c>
      <c r="L30" s="34">
        <v>8</v>
      </c>
      <c r="M30" s="97">
        <f t="shared" si="9"/>
        <v>220</v>
      </c>
      <c r="N30" s="99"/>
      <c r="O30" s="100"/>
      <c r="P30" s="80">
        <f t="shared" si="13"/>
        <v>0</v>
      </c>
      <c r="Q30" s="101"/>
      <c r="R30" s="100"/>
      <c r="S30" s="80">
        <f t="shared" si="3"/>
        <v>0</v>
      </c>
      <c r="T30" s="99"/>
      <c r="U30" s="100"/>
      <c r="V30" s="80">
        <f t="shared" si="4"/>
        <v>0</v>
      </c>
      <c r="W30" s="101"/>
      <c r="X30" s="100"/>
      <c r="Y30" s="80">
        <f t="shared" si="5"/>
        <v>0</v>
      </c>
      <c r="Z30" s="223">
        <f aca="true" t="shared" si="14" ref="Z30:AA32">F30</f>
        <v>66</v>
      </c>
      <c r="AA30" s="247">
        <f t="shared" si="14"/>
        <v>154</v>
      </c>
      <c r="AB30" s="136">
        <f t="shared" si="10"/>
        <v>220</v>
      </c>
      <c r="AC30" s="221"/>
      <c r="AD30" s="247"/>
      <c r="AE30" s="161">
        <f t="shared" si="6"/>
        <v>0</v>
      </c>
    </row>
    <row r="31" spans="1:31" ht="25.5">
      <c r="A31" s="204" t="s">
        <v>17</v>
      </c>
      <c r="B31" s="10" t="s">
        <v>218</v>
      </c>
      <c r="C31" s="205" t="s">
        <v>87</v>
      </c>
      <c r="D31" s="33">
        <v>10</v>
      </c>
      <c r="E31" s="175">
        <f t="shared" si="11"/>
        <v>270</v>
      </c>
      <c r="F31" s="176">
        <f t="shared" si="7"/>
        <v>66</v>
      </c>
      <c r="G31" s="176">
        <f t="shared" si="12"/>
        <v>154</v>
      </c>
      <c r="H31" s="170">
        <f t="shared" si="0"/>
        <v>110</v>
      </c>
      <c r="I31" s="180">
        <f t="shared" si="1"/>
        <v>44</v>
      </c>
      <c r="J31" s="34">
        <v>30</v>
      </c>
      <c r="K31" s="31">
        <f t="shared" si="8"/>
        <v>50</v>
      </c>
      <c r="L31" s="34">
        <v>12</v>
      </c>
      <c r="M31" s="97">
        <f t="shared" si="9"/>
        <v>220</v>
      </c>
      <c r="N31" s="99"/>
      <c r="O31" s="100"/>
      <c r="P31" s="80">
        <f t="shared" si="13"/>
        <v>0</v>
      </c>
      <c r="Q31" s="101"/>
      <c r="R31" s="100"/>
      <c r="S31" s="80">
        <f t="shared" si="3"/>
        <v>0</v>
      </c>
      <c r="T31" s="99"/>
      <c r="U31" s="100"/>
      <c r="V31" s="80">
        <f t="shared" si="4"/>
        <v>0</v>
      </c>
      <c r="W31" s="101"/>
      <c r="X31" s="100"/>
      <c r="Y31" s="80">
        <f t="shared" si="5"/>
        <v>0</v>
      </c>
      <c r="Z31" s="223">
        <f t="shared" si="14"/>
        <v>66</v>
      </c>
      <c r="AA31" s="247">
        <f t="shared" si="14"/>
        <v>154</v>
      </c>
      <c r="AB31" s="136">
        <f t="shared" si="10"/>
        <v>220</v>
      </c>
      <c r="AC31" s="221"/>
      <c r="AD31" s="247"/>
      <c r="AE31" s="161">
        <f t="shared" si="6"/>
        <v>0</v>
      </c>
    </row>
    <row r="32" spans="1:31" ht="12.75">
      <c r="A32" s="204" t="s">
        <v>18</v>
      </c>
      <c r="B32" s="260" t="s">
        <v>219</v>
      </c>
      <c r="C32" s="205" t="s">
        <v>87</v>
      </c>
      <c r="D32" s="33">
        <v>10</v>
      </c>
      <c r="E32" s="175">
        <f t="shared" si="11"/>
        <v>270</v>
      </c>
      <c r="F32" s="176">
        <f t="shared" si="7"/>
        <v>66</v>
      </c>
      <c r="G32" s="176">
        <f t="shared" si="12"/>
        <v>154</v>
      </c>
      <c r="H32" s="170">
        <f>G32-I32</f>
        <v>110</v>
      </c>
      <c r="I32" s="180">
        <f t="shared" si="1"/>
        <v>44</v>
      </c>
      <c r="J32" s="34">
        <v>6</v>
      </c>
      <c r="K32" s="31">
        <f t="shared" si="8"/>
        <v>50</v>
      </c>
      <c r="L32" s="34">
        <v>6</v>
      </c>
      <c r="M32" s="97">
        <f t="shared" si="9"/>
        <v>220</v>
      </c>
      <c r="N32" s="99"/>
      <c r="O32" s="100"/>
      <c r="P32" s="80">
        <f t="shared" si="13"/>
        <v>0</v>
      </c>
      <c r="Q32" s="101"/>
      <c r="R32" s="100"/>
      <c r="S32" s="80">
        <f t="shared" si="3"/>
        <v>0</v>
      </c>
      <c r="T32" s="99"/>
      <c r="U32" s="100"/>
      <c r="V32" s="80">
        <f t="shared" si="4"/>
        <v>0</v>
      </c>
      <c r="W32" s="101"/>
      <c r="X32" s="100"/>
      <c r="Y32" s="80">
        <f t="shared" si="5"/>
        <v>0</v>
      </c>
      <c r="Z32" s="223">
        <f t="shared" si="14"/>
        <v>66</v>
      </c>
      <c r="AA32" s="247">
        <f t="shared" si="14"/>
        <v>154</v>
      </c>
      <c r="AB32" s="136">
        <f t="shared" si="10"/>
        <v>220</v>
      </c>
      <c r="AC32" s="221"/>
      <c r="AD32" s="247"/>
      <c r="AE32" s="161">
        <f t="shared" si="6"/>
        <v>0</v>
      </c>
    </row>
    <row r="33" spans="1:31" ht="12.75">
      <c r="A33" s="204" t="s">
        <v>19</v>
      </c>
      <c r="B33" s="259" t="s">
        <v>220</v>
      </c>
      <c r="C33" s="205" t="s">
        <v>87</v>
      </c>
      <c r="D33" s="33">
        <v>10</v>
      </c>
      <c r="E33" s="175">
        <f t="shared" si="11"/>
        <v>270</v>
      </c>
      <c r="F33" s="176">
        <f t="shared" si="7"/>
        <v>66</v>
      </c>
      <c r="G33" s="176">
        <f t="shared" si="12"/>
        <v>154</v>
      </c>
      <c r="H33" s="170">
        <f>G33-I33</f>
        <v>110</v>
      </c>
      <c r="I33" s="180">
        <f>TRUNC(G33*0.29)</f>
        <v>44</v>
      </c>
      <c r="J33" s="34"/>
      <c r="K33" s="31">
        <f t="shared" si="8"/>
        <v>50</v>
      </c>
      <c r="L33" s="34"/>
      <c r="M33" s="97">
        <f t="shared" si="9"/>
        <v>220</v>
      </c>
      <c r="N33" s="99"/>
      <c r="O33" s="100"/>
      <c r="P33" s="80">
        <f t="shared" si="13"/>
        <v>0</v>
      </c>
      <c r="Q33" s="101"/>
      <c r="R33" s="100"/>
      <c r="S33" s="80">
        <f t="shared" si="3"/>
        <v>0</v>
      </c>
      <c r="T33" s="99"/>
      <c r="U33" s="100"/>
      <c r="V33" s="80"/>
      <c r="W33" s="101"/>
      <c r="X33" s="100"/>
      <c r="Y33" s="80"/>
      <c r="Z33" s="221"/>
      <c r="AA33" s="222"/>
      <c r="AB33" s="136"/>
      <c r="AC33" s="221"/>
      <c r="AD33" s="247"/>
      <c r="AE33" s="161"/>
    </row>
    <row r="34" spans="1:31" ht="12.75">
      <c r="A34" s="14" t="s">
        <v>20</v>
      </c>
      <c r="B34" s="10" t="s">
        <v>29</v>
      </c>
      <c r="C34" s="123"/>
      <c r="D34" s="33">
        <v>10</v>
      </c>
      <c r="E34" s="175">
        <f t="shared" si="11"/>
        <v>270</v>
      </c>
      <c r="F34" s="34">
        <v>0</v>
      </c>
      <c r="G34" s="176">
        <f t="shared" si="12"/>
        <v>220</v>
      </c>
      <c r="H34" s="170"/>
      <c r="I34" s="180">
        <f>TRUNC(G34*1)</f>
        <v>220</v>
      </c>
      <c r="J34" s="34"/>
      <c r="K34" s="31">
        <f t="shared" si="8"/>
        <v>50</v>
      </c>
      <c r="L34" s="34"/>
      <c r="M34" s="97">
        <v>0</v>
      </c>
      <c r="N34" s="99"/>
      <c r="O34" s="100"/>
      <c r="P34" s="80">
        <f t="shared" si="13"/>
        <v>0</v>
      </c>
      <c r="Q34" s="101"/>
      <c r="R34" s="100"/>
      <c r="S34" s="80">
        <f t="shared" si="3"/>
        <v>0</v>
      </c>
      <c r="T34" s="99"/>
      <c r="U34" s="100"/>
      <c r="V34" s="80">
        <f t="shared" si="4"/>
        <v>0</v>
      </c>
      <c r="W34" s="101"/>
      <c r="X34" s="100"/>
      <c r="Y34" s="80">
        <f t="shared" si="5"/>
        <v>0</v>
      </c>
      <c r="Z34" s="221"/>
      <c r="AA34" s="222"/>
      <c r="AB34" s="136">
        <f t="shared" si="10"/>
        <v>0</v>
      </c>
      <c r="AC34" s="221"/>
      <c r="AD34" s="247">
        <f>I34</f>
        <v>220</v>
      </c>
      <c r="AE34" s="161">
        <f t="shared" si="6"/>
        <v>220</v>
      </c>
    </row>
    <row r="35" spans="1:31" ht="12.75">
      <c r="A35" s="15"/>
      <c r="B35" s="11" t="s">
        <v>42</v>
      </c>
      <c r="C35" s="115"/>
      <c r="D35" s="40">
        <f>SUM(D24:D34)</f>
        <v>94</v>
      </c>
      <c r="E35" s="163">
        <f>SUM(E24:E34)</f>
        <v>2538</v>
      </c>
      <c r="F35" s="41">
        <f>SUM(F24:F34)</f>
        <v>554</v>
      </c>
      <c r="G35" s="41">
        <f>SUM(G24:G34)</f>
        <v>1514</v>
      </c>
      <c r="H35" s="171"/>
      <c r="I35" s="41">
        <f aca="true" t="shared" si="15" ref="I35:O35">SUM(I24:I34)</f>
        <v>588</v>
      </c>
      <c r="J35" s="41">
        <f t="shared" si="15"/>
        <v>113</v>
      </c>
      <c r="K35" s="41">
        <f t="shared" si="15"/>
        <v>470</v>
      </c>
      <c r="L35" s="41">
        <f t="shared" si="15"/>
        <v>58</v>
      </c>
      <c r="M35" s="98">
        <f t="shared" si="15"/>
        <v>1848</v>
      </c>
      <c r="N35" s="92">
        <f t="shared" si="15"/>
        <v>125</v>
      </c>
      <c r="O35" s="55">
        <f t="shared" si="15"/>
        <v>293</v>
      </c>
      <c r="P35" s="80">
        <f t="shared" si="13"/>
        <v>418</v>
      </c>
      <c r="Q35" s="92">
        <f>SUM(Q24:Q34)</f>
        <v>99</v>
      </c>
      <c r="R35" s="55">
        <f>SUM(R24:R34)</f>
        <v>231</v>
      </c>
      <c r="S35" s="80">
        <f t="shared" si="3"/>
        <v>330</v>
      </c>
      <c r="T35" s="92">
        <f>SUM(T24:T34)</f>
        <v>0</v>
      </c>
      <c r="U35" s="55">
        <f>SUM(U24:U34)</f>
        <v>0</v>
      </c>
      <c r="V35" s="80">
        <f t="shared" si="4"/>
        <v>0</v>
      </c>
      <c r="W35" s="92">
        <f>SUM(W24:W34)</f>
        <v>0</v>
      </c>
      <c r="X35" s="55">
        <f>SUM(X24:X34)</f>
        <v>0</v>
      </c>
      <c r="Y35" s="56">
        <f t="shared" si="5"/>
        <v>0</v>
      </c>
      <c r="Z35" s="163">
        <f>SUM(Z24:Z34)</f>
        <v>198</v>
      </c>
      <c r="AA35" s="55">
        <f>SUM(AA24:AA34)</f>
        <v>462</v>
      </c>
      <c r="AB35" s="80">
        <f>SUM(Z35:AA35)</f>
        <v>660</v>
      </c>
      <c r="AC35" s="163">
        <f>SUM(AC24:AC34)</f>
        <v>66</v>
      </c>
      <c r="AD35" s="55">
        <f>SUM(AD24:AD34)</f>
        <v>374</v>
      </c>
      <c r="AE35" s="56">
        <f t="shared" si="6"/>
        <v>440</v>
      </c>
    </row>
    <row r="36" spans="1:31" s="91" customFormat="1" ht="12.75">
      <c r="A36" s="89" t="s">
        <v>4</v>
      </c>
      <c r="B36" s="90" t="s">
        <v>24</v>
      </c>
      <c r="C36" s="116"/>
      <c r="D36" s="56"/>
      <c r="E36" s="78"/>
      <c r="F36" s="44"/>
      <c r="G36" s="43"/>
      <c r="H36" s="172"/>
      <c r="I36" s="43"/>
      <c r="J36" s="43"/>
      <c r="K36" s="43"/>
      <c r="L36" s="43"/>
      <c r="M36" s="45"/>
      <c r="N36" s="46"/>
      <c r="O36" s="65"/>
      <c r="P36" s="80"/>
      <c r="Q36" s="78"/>
      <c r="R36" s="81"/>
      <c r="S36" s="83"/>
      <c r="T36" s="46"/>
      <c r="U36" s="65"/>
      <c r="V36" s="80"/>
      <c r="W36" s="78"/>
      <c r="X36" s="81"/>
      <c r="Y36" s="138"/>
      <c r="Z36" s="43"/>
      <c r="AA36" s="43"/>
      <c r="AB36" s="43"/>
      <c r="AC36" s="43"/>
      <c r="AD36" s="43"/>
      <c r="AE36" s="43"/>
    </row>
    <row r="37" spans="1:31" ht="25.5" customHeight="1">
      <c r="A37" s="154" t="s">
        <v>6</v>
      </c>
      <c r="B37" s="10" t="s">
        <v>223</v>
      </c>
      <c r="C37" s="123" t="s">
        <v>87</v>
      </c>
      <c r="D37" s="40">
        <v>10</v>
      </c>
      <c r="E37" s="177">
        <f>D37*27</f>
        <v>270</v>
      </c>
      <c r="F37" s="176">
        <f>TRUNC((E37-SUM(K37))*0.3)</f>
        <v>66</v>
      </c>
      <c r="G37" s="176">
        <f>E37-F37-K37</f>
        <v>154</v>
      </c>
      <c r="H37" s="170">
        <f>G37-I37</f>
        <v>110</v>
      </c>
      <c r="I37" s="180">
        <f>TRUNC(G37*0.29)</f>
        <v>44</v>
      </c>
      <c r="J37" s="34">
        <v>15</v>
      </c>
      <c r="K37" s="31">
        <f>D37*5</f>
        <v>50</v>
      </c>
      <c r="L37" s="34">
        <v>6</v>
      </c>
      <c r="M37" s="97">
        <f>F37+G37</f>
        <v>220</v>
      </c>
      <c r="N37" s="99"/>
      <c r="O37" s="100"/>
      <c r="P37" s="80">
        <f>SUM(N37:O37)</f>
        <v>0</v>
      </c>
      <c r="Q37" s="99">
        <f>F37</f>
        <v>66</v>
      </c>
      <c r="R37" s="100">
        <f>G37</f>
        <v>154</v>
      </c>
      <c r="S37" s="80">
        <f>SUM(Q37:R37)</f>
        <v>220</v>
      </c>
      <c r="T37" s="99"/>
      <c r="U37" s="100"/>
      <c r="V37" s="80">
        <f>SUM(T37:U37)</f>
        <v>0</v>
      </c>
      <c r="W37" s="101"/>
      <c r="X37" s="100"/>
      <c r="Y37" s="80">
        <f>SUM(W37:X37)</f>
        <v>0</v>
      </c>
      <c r="Z37" s="221"/>
      <c r="AA37" s="222"/>
      <c r="AB37" s="136">
        <f>SUM(Z37:AA37)</f>
        <v>0</v>
      </c>
      <c r="AC37" s="226"/>
      <c r="AD37" s="100"/>
      <c r="AE37" s="161">
        <f>SUM(AC37:AD37)</f>
        <v>0</v>
      </c>
    </row>
    <row r="38" spans="1:31" ht="25.5" customHeight="1">
      <c r="A38" s="154" t="s">
        <v>7</v>
      </c>
      <c r="B38" s="96" t="s">
        <v>222</v>
      </c>
      <c r="C38" s="123" t="s">
        <v>87</v>
      </c>
      <c r="D38" s="40">
        <v>0</v>
      </c>
      <c r="E38" s="177">
        <f>D38*27</f>
        <v>0</v>
      </c>
      <c r="F38" s="176">
        <f>TRUNC((E38-SUM(K38))*0.3)</f>
        <v>0</v>
      </c>
      <c r="G38" s="176">
        <f>E38-F38-K38</f>
        <v>0</v>
      </c>
      <c r="H38" s="170">
        <f>G38-I38</f>
        <v>0</v>
      </c>
      <c r="I38" s="180">
        <f>TRUNC(G38*0.29)</f>
        <v>0</v>
      </c>
      <c r="J38" s="34"/>
      <c r="K38" s="31">
        <f>D38*5</f>
        <v>0</v>
      </c>
      <c r="L38" s="34"/>
      <c r="M38" s="97">
        <f>F38+G38</f>
        <v>0</v>
      </c>
      <c r="N38" s="99"/>
      <c r="O38" s="100"/>
      <c r="P38" s="80">
        <f>SUM(N38:O38)</f>
        <v>0</v>
      </c>
      <c r="Q38" s="101"/>
      <c r="R38" s="100"/>
      <c r="S38" s="80">
        <f>SUM(Q38:R38)</f>
        <v>0</v>
      </c>
      <c r="T38" s="99"/>
      <c r="U38" s="100"/>
      <c r="V38" s="80"/>
      <c r="W38" s="101"/>
      <c r="X38" s="100"/>
      <c r="Y38" s="80"/>
      <c r="Z38" s="221"/>
      <c r="AA38" s="222"/>
      <c r="AB38" s="136"/>
      <c r="AC38" s="226"/>
      <c r="AD38" s="100"/>
      <c r="AE38" s="161"/>
    </row>
    <row r="39" spans="1:31" ht="25.5">
      <c r="A39" s="154" t="s">
        <v>8</v>
      </c>
      <c r="B39" s="96" t="s">
        <v>221</v>
      </c>
      <c r="C39" s="123" t="s">
        <v>87</v>
      </c>
      <c r="D39" s="33">
        <v>0</v>
      </c>
      <c r="E39" s="177">
        <f>D39*27</f>
        <v>0</v>
      </c>
      <c r="F39" s="176">
        <f>TRUNC((E39-SUM(K39))*0.3)</f>
        <v>0</v>
      </c>
      <c r="G39" s="176">
        <f>E39-F39-K39</f>
        <v>0</v>
      </c>
      <c r="H39" s="170">
        <f>G39-I39</f>
        <v>0</v>
      </c>
      <c r="I39" s="180">
        <f>TRUNC(G39*0.29)</f>
        <v>0</v>
      </c>
      <c r="J39" s="34"/>
      <c r="K39" s="31">
        <f>D39*5</f>
        <v>0</v>
      </c>
      <c r="L39" s="34"/>
      <c r="M39" s="97">
        <f>F39+G39</f>
        <v>0</v>
      </c>
      <c r="N39" s="99"/>
      <c r="O39" s="100"/>
      <c r="P39" s="80">
        <f>SUM(N39:O39)</f>
        <v>0</v>
      </c>
      <c r="Q39" s="101"/>
      <c r="R39" s="100"/>
      <c r="S39" s="80">
        <f>SUM(Q39:R39)</f>
        <v>0</v>
      </c>
      <c r="T39" s="99"/>
      <c r="U39" s="100"/>
      <c r="V39" s="80">
        <f>SUM(T39:U39)</f>
        <v>0</v>
      </c>
      <c r="W39" s="101"/>
      <c r="X39" s="100"/>
      <c r="Y39" s="80">
        <f>SUM(W39:X39)</f>
        <v>0</v>
      </c>
      <c r="Z39" s="221"/>
      <c r="AA39" s="222"/>
      <c r="AB39" s="136">
        <f>SUM(Z39:AA39)</f>
        <v>0</v>
      </c>
      <c r="AC39" s="221"/>
      <c r="AD39" s="100"/>
      <c r="AE39" s="161">
        <f>SUM(AC39:AD39)</f>
        <v>0</v>
      </c>
    </row>
    <row r="40" spans="1:31" ht="12.75">
      <c r="A40" s="18"/>
      <c r="B40" s="11" t="s">
        <v>42</v>
      </c>
      <c r="C40" s="115"/>
      <c r="D40" s="40">
        <f aca="true" t="shared" si="16" ref="D40:AD40">SUM(D37:D39)</f>
        <v>10</v>
      </c>
      <c r="E40" s="163">
        <f>SUM(E37:E39)</f>
        <v>270</v>
      </c>
      <c r="F40" s="41">
        <f t="shared" si="16"/>
        <v>66</v>
      </c>
      <c r="G40" s="41">
        <f t="shared" si="16"/>
        <v>154</v>
      </c>
      <c r="H40" s="171"/>
      <c r="I40" s="41">
        <f>SUM(I37:I39)</f>
        <v>44</v>
      </c>
      <c r="J40" s="41">
        <f t="shared" si="16"/>
        <v>15</v>
      </c>
      <c r="K40" s="41">
        <f t="shared" si="16"/>
        <v>50</v>
      </c>
      <c r="L40" s="41">
        <f t="shared" si="16"/>
        <v>6</v>
      </c>
      <c r="M40" s="98">
        <f t="shared" si="16"/>
        <v>220</v>
      </c>
      <c r="N40" s="35">
        <f t="shared" si="16"/>
        <v>0</v>
      </c>
      <c r="O40" s="63">
        <f t="shared" si="16"/>
        <v>0</v>
      </c>
      <c r="P40" s="80">
        <f t="shared" si="16"/>
        <v>0</v>
      </c>
      <c r="Q40" s="35">
        <f t="shared" si="16"/>
        <v>66</v>
      </c>
      <c r="R40" s="63">
        <f t="shared" si="16"/>
        <v>154</v>
      </c>
      <c r="S40" s="80">
        <f>SUM(S37:S39)</f>
        <v>220</v>
      </c>
      <c r="T40" s="35">
        <f t="shared" si="16"/>
        <v>0</v>
      </c>
      <c r="U40" s="63">
        <f t="shared" si="16"/>
        <v>0</v>
      </c>
      <c r="V40" s="80">
        <f t="shared" si="16"/>
        <v>0</v>
      </c>
      <c r="W40" s="35">
        <f t="shared" si="16"/>
        <v>0</v>
      </c>
      <c r="X40" s="63">
        <f t="shared" si="16"/>
        <v>0</v>
      </c>
      <c r="Y40" s="80">
        <f t="shared" si="16"/>
        <v>0</v>
      </c>
      <c r="Z40" s="35">
        <f t="shared" si="16"/>
        <v>0</v>
      </c>
      <c r="AA40" s="63">
        <f t="shared" si="16"/>
        <v>0</v>
      </c>
      <c r="AB40" s="80">
        <f t="shared" si="16"/>
        <v>0</v>
      </c>
      <c r="AC40" s="35">
        <f t="shared" si="16"/>
        <v>0</v>
      </c>
      <c r="AD40" s="63">
        <f t="shared" si="16"/>
        <v>0</v>
      </c>
      <c r="AE40" s="161">
        <f>SUM(AC40:AD40)</f>
        <v>0</v>
      </c>
    </row>
    <row r="41" spans="1:31" ht="12.75">
      <c r="A41" s="19" t="s">
        <v>5</v>
      </c>
      <c r="B41" s="12" t="s">
        <v>23</v>
      </c>
      <c r="C41" s="117"/>
      <c r="D41" s="56"/>
      <c r="E41" s="78"/>
      <c r="F41" s="44"/>
      <c r="G41" s="43"/>
      <c r="H41" s="172"/>
      <c r="I41" s="43"/>
      <c r="J41" s="43"/>
      <c r="K41" s="43"/>
      <c r="L41" s="43"/>
      <c r="M41" s="57"/>
      <c r="N41" s="42"/>
      <c r="O41" s="65"/>
      <c r="P41" s="80"/>
      <c r="Q41" s="78"/>
      <c r="R41" s="65"/>
      <c r="S41" s="83"/>
      <c r="T41" s="46"/>
      <c r="U41" s="65"/>
      <c r="V41" s="80"/>
      <c r="W41" s="78"/>
      <c r="X41" s="65"/>
      <c r="Y41" s="80"/>
      <c r="Z41" s="46"/>
      <c r="AA41" s="65"/>
      <c r="AB41" s="137"/>
      <c r="AC41" s="46"/>
      <c r="AD41" s="65"/>
      <c r="AE41" s="46"/>
    </row>
    <row r="42" spans="1:31" ht="25.5">
      <c r="A42" s="20" t="s">
        <v>9</v>
      </c>
      <c r="B42" s="10" t="s">
        <v>197</v>
      </c>
      <c r="C42" s="114"/>
      <c r="D42" s="33">
        <v>5</v>
      </c>
      <c r="E42" s="178">
        <f>D42*27</f>
        <v>135</v>
      </c>
      <c r="F42" s="179">
        <f>TRUNC((E42-SUM(K42))*0.3)</f>
        <v>33</v>
      </c>
      <c r="G42" s="179">
        <f>E42-F42-K42</f>
        <v>77</v>
      </c>
      <c r="H42" s="172"/>
      <c r="I42" s="179"/>
      <c r="J42" s="36">
        <v>8</v>
      </c>
      <c r="K42" s="36">
        <f>D42*5</f>
        <v>25</v>
      </c>
      <c r="L42" s="36">
        <v>8</v>
      </c>
      <c r="M42" s="97">
        <f>F42+G42</f>
        <v>110</v>
      </c>
      <c r="N42" s="209">
        <f>$F$42/3+0.3</f>
        <v>11.3</v>
      </c>
      <c r="O42" s="210">
        <f>$G$42/3</f>
        <v>25.666666666666668</v>
      </c>
      <c r="P42" s="211">
        <f>SUM(N42:O42)</f>
        <v>36.96666666666667</v>
      </c>
      <c r="Q42" s="209">
        <f>$F$42/3+0.3</f>
        <v>11.3</v>
      </c>
      <c r="R42" s="210">
        <f>$G$42/3</f>
        <v>25.666666666666668</v>
      </c>
      <c r="S42" s="211">
        <f>SUM(Q42:R42)</f>
        <v>36.96666666666667</v>
      </c>
      <c r="T42" s="214"/>
      <c r="U42" s="213"/>
      <c r="V42" s="211">
        <f>SUM(T42:U42)</f>
        <v>0</v>
      </c>
      <c r="W42" s="212"/>
      <c r="X42" s="213"/>
      <c r="Y42" s="211">
        <f>SUM(W42:X42)</f>
        <v>0</v>
      </c>
      <c r="Z42" s="209">
        <f>$F$42/3-0.3</f>
        <v>10.7</v>
      </c>
      <c r="AA42" s="210">
        <f>$G$42/3</f>
        <v>25.666666666666668</v>
      </c>
      <c r="AB42" s="216">
        <f>SUM(Z42:AA42)</f>
        <v>36.36666666666667</v>
      </c>
      <c r="AC42" s="236"/>
      <c r="AD42" s="249"/>
      <c r="AE42" s="228">
        <f>SUM(AC42:AD42)</f>
        <v>0</v>
      </c>
    </row>
    <row r="43" spans="1:31" ht="25.5">
      <c r="A43" s="20" t="s">
        <v>22</v>
      </c>
      <c r="B43" s="10" t="s">
        <v>68</v>
      </c>
      <c r="C43" s="114"/>
      <c r="D43" s="33">
        <v>1</v>
      </c>
      <c r="E43" s="178">
        <f>D43*27</f>
        <v>27</v>
      </c>
      <c r="F43" s="179">
        <f>TRUNC((E43-SUM(K43))*0.3)</f>
        <v>6</v>
      </c>
      <c r="G43" s="179">
        <f>E43-F43-K43</f>
        <v>16</v>
      </c>
      <c r="H43" s="172"/>
      <c r="I43" s="179"/>
      <c r="J43" s="36">
        <v>4</v>
      </c>
      <c r="K43" s="36">
        <f>D43*5</f>
        <v>5</v>
      </c>
      <c r="L43" s="36">
        <v>2</v>
      </c>
      <c r="M43" s="97">
        <f>F43+G43</f>
        <v>22</v>
      </c>
      <c r="N43" s="209"/>
      <c r="O43" s="210"/>
      <c r="P43" s="211">
        <f>SUM(N43:O43)</f>
        <v>0</v>
      </c>
      <c r="Q43" s="214">
        <f>F43</f>
        <v>6</v>
      </c>
      <c r="R43" s="213">
        <f>G43</f>
        <v>16</v>
      </c>
      <c r="S43" s="211">
        <f>SUM(Q43:R43)</f>
        <v>22</v>
      </c>
      <c r="T43" s="214"/>
      <c r="U43" s="213"/>
      <c r="V43" s="211">
        <f>SUM(T43:U43)</f>
        <v>0</v>
      </c>
      <c r="W43" s="212"/>
      <c r="X43" s="213"/>
      <c r="Y43" s="211">
        <f>SUM(W43:X43)</f>
        <v>0</v>
      </c>
      <c r="Z43" s="236"/>
      <c r="AA43" s="249"/>
      <c r="AB43" s="216">
        <f>SUM(Z43:AA43)</f>
        <v>0</v>
      </c>
      <c r="AC43" s="236"/>
      <c r="AD43" s="249"/>
      <c r="AE43" s="228">
        <f>SUM(AC43:AD43)</f>
        <v>0</v>
      </c>
    </row>
    <row r="44" spans="1:31" ht="13.5" thickBot="1">
      <c r="A44" s="21"/>
      <c r="B44" s="11" t="s">
        <v>131</v>
      </c>
      <c r="C44" s="115"/>
      <c r="D44" s="40">
        <f aca="true" t="shared" si="17" ref="D44:M44">SUM(D42:D43)</f>
        <v>6</v>
      </c>
      <c r="E44" s="40">
        <f>SUM(E42:E43)</f>
        <v>162</v>
      </c>
      <c r="F44" s="40">
        <f t="shared" si="17"/>
        <v>39</v>
      </c>
      <c r="G44" s="41">
        <f t="shared" si="17"/>
        <v>93</v>
      </c>
      <c r="H44" s="171"/>
      <c r="I44" s="41">
        <f t="shared" si="17"/>
        <v>0</v>
      </c>
      <c r="J44" s="41">
        <f t="shared" si="17"/>
        <v>12</v>
      </c>
      <c r="K44" s="41">
        <f t="shared" si="17"/>
        <v>30</v>
      </c>
      <c r="L44" s="41">
        <f t="shared" si="17"/>
        <v>10</v>
      </c>
      <c r="M44" s="98">
        <f t="shared" si="17"/>
        <v>132</v>
      </c>
      <c r="N44" s="217">
        <f aca="true" t="shared" si="18" ref="N44:S44">SUM(N42:N43)</f>
        <v>11.3</v>
      </c>
      <c r="O44" s="218">
        <f t="shared" si="18"/>
        <v>25.666666666666668</v>
      </c>
      <c r="P44" s="211">
        <f t="shared" si="18"/>
        <v>36.96666666666667</v>
      </c>
      <c r="Q44" s="217">
        <f t="shared" si="18"/>
        <v>17.3</v>
      </c>
      <c r="R44" s="218">
        <f t="shared" si="18"/>
        <v>41.66666666666667</v>
      </c>
      <c r="S44" s="211">
        <f t="shared" si="18"/>
        <v>58.96666666666667</v>
      </c>
      <c r="T44" s="217">
        <f aca="true" t="shared" si="19" ref="T44:AE44">SUM(T41:T43)</f>
        <v>0</v>
      </c>
      <c r="U44" s="218">
        <f t="shared" si="19"/>
        <v>0</v>
      </c>
      <c r="V44" s="211">
        <f t="shared" si="19"/>
        <v>0</v>
      </c>
      <c r="W44" s="217">
        <f t="shared" si="19"/>
        <v>0</v>
      </c>
      <c r="X44" s="218">
        <f t="shared" si="19"/>
        <v>0</v>
      </c>
      <c r="Y44" s="211">
        <f t="shared" si="19"/>
        <v>0</v>
      </c>
      <c r="Z44" s="224">
        <f t="shared" si="19"/>
        <v>10.7</v>
      </c>
      <c r="AA44" s="225">
        <f t="shared" si="19"/>
        <v>25.666666666666668</v>
      </c>
      <c r="AB44" s="211">
        <f t="shared" si="19"/>
        <v>36.36666666666667</v>
      </c>
      <c r="AC44" s="224">
        <f t="shared" si="19"/>
        <v>0</v>
      </c>
      <c r="AD44" s="225">
        <f t="shared" si="19"/>
        <v>0</v>
      </c>
      <c r="AE44" s="219">
        <f t="shared" si="19"/>
        <v>0</v>
      </c>
    </row>
    <row r="45" spans="1:31" s="23" customFormat="1" ht="13.5" hidden="1" thickBot="1">
      <c r="A45" s="134" t="s">
        <v>100</v>
      </c>
      <c r="B45" s="132" t="s">
        <v>101</v>
      </c>
      <c r="C45" s="133"/>
      <c r="D45" s="142"/>
      <c r="E45" s="164"/>
      <c r="F45" s="143"/>
      <c r="G45" s="143"/>
      <c r="H45" s="143"/>
      <c r="I45" s="143"/>
      <c r="J45" s="143"/>
      <c r="K45" s="143"/>
      <c r="L45" s="143"/>
      <c r="M45" s="143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</row>
    <row r="46" spans="1:31" ht="12.75" hidden="1">
      <c r="A46" s="21" t="s">
        <v>102</v>
      </c>
      <c r="B46" s="147" t="s">
        <v>103</v>
      </c>
      <c r="C46" s="115"/>
      <c r="D46" s="40"/>
      <c r="E46" s="163"/>
      <c r="F46" s="41"/>
      <c r="G46" s="41"/>
      <c r="H46" s="41"/>
      <c r="I46" s="41"/>
      <c r="J46" s="41"/>
      <c r="K46" s="41"/>
      <c r="L46" s="41"/>
      <c r="M46" s="97">
        <f aca="true" t="shared" si="20" ref="M46:M67">F46+G46+J46+L46</f>
        <v>0</v>
      </c>
      <c r="N46" s="252"/>
      <c r="O46" s="253"/>
      <c r="P46" s="211">
        <f aca="true" t="shared" si="21" ref="P46:P67">SUM(N46:O46)</f>
        <v>0</v>
      </c>
      <c r="Q46" s="252"/>
      <c r="R46" s="253"/>
      <c r="S46" s="211">
        <f aca="true" t="shared" si="22" ref="S46:S67">SUM(Q46:R46)</f>
        <v>0</v>
      </c>
      <c r="T46" s="252"/>
      <c r="U46" s="253"/>
      <c r="V46" s="211">
        <f aca="true" t="shared" si="23" ref="V46:V67">SUM(T46:U46)</f>
        <v>0</v>
      </c>
      <c r="W46" s="252"/>
      <c r="X46" s="253"/>
      <c r="Y46" s="211">
        <f aca="true" t="shared" si="24" ref="Y46:Y67">SUM(W46:X46)</f>
        <v>0</v>
      </c>
      <c r="Z46" s="252"/>
      <c r="AA46" s="253"/>
      <c r="AB46" s="211">
        <f aca="true" t="shared" si="25" ref="AB46:AB67">SUM(Z46:AA46)</f>
        <v>0</v>
      </c>
      <c r="AC46" s="252"/>
      <c r="AD46" s="253"/>
      <c r="AE46" s="219">
        <f aca="true" t="shared" si="26" ref="AE46:AE64">SUM(AC46:AD46)</f>
        <v>0</v>
      </c>
    </row>
    <row r="47" spans="1:31" ht="12.75" hidden="1">
      <c r="A47" s="21"/>
      <c r="B47" s="10" t="s">
        <v>104</v>
      </c>
      <c r="C47" s="115"/>
      <c r="D47" s="40"/>
      <c r="E47" s="163"/>
      <c r="F47" s="41"/>
      <c r="G47" s="41"/>
      <c r="H47" s="41"/>
      <c r="I47" s="41"/>
      <c r="J47" s="41"/>
      <c r="K47" s="41"/>
      <c r="L47" s="41"/>
      <c r="M47" s="97">
        <f t="shared" si="20"/>
        <v>0</v>
      </c>
      <c r="N47" s="252"/>
      <c r="O47" s="253"/>
      <c r="P47" s="211">
        <f t="shared" si="21"/>
        <v>0</v>
      </c>
      <c r="Q47" s="252"/>
      <c r="R47" s="253"/>
      <c r="S47" s="211">
        <f t="shared" si="22"/>
        <v>0</v>
      </c>
      <c r="T47" s="252"/>
      <c r="U47" s="253"/>
      <c r="V47" s="211">
        <f t="shared" si="23"/>
        <v>0</v>
      </c>
      <c r="W47" s="252"/>
      <c r="X47" s="253"/>
      <c r="Y47" s="211">
        <f t="shared" si="24"/>
        <v>0</v>
      </c>
      <c r="Z47" s="252"/>
      <c r="AA47" s="253"/>
      <c r="AB47" s="211">
        <f t="shared" si="25"/>
        <v>0</v>
      </c>
      <c r="AC47" s="252"/>
      <c r="AD47" s="253"/>
      <c r="AE47" s="219">
        <f t="shared" si="26"/>
        <v>0</v>
      </c>
    </row>
    <row r="48" spans="1:31" ht="12.75" hidden="1">
      <c r="A48" s="21"/>
      <c r="B48" s="10" t="s">
        <v>105</v>
      </c>
      <c r="C48" s="115"/>
      <c r="D48" s="40"/>
      <c r="E48" s="163"/>
      <c r="F48" s="41"/>
      <c r="G48" s="41"/>
      <c r="H48" s="41"/>
      <c r="I48" s="41"/>
      <c r="J48" s="41"/>
      <c r="K48" s="41"/>
      <c r="L48" s="41"/>
      <c r="M48" s="97">
        <f t="shared" si="20"/>
        <v>0</v>
      </c>
      <c r="N48" s="252"/>
      <c r="O48" s="253"/>
      <c r="P48" s="211">
        <f t="shared" si="21"/>
        <v>0</v>
      </c>
      <c r="Q48" s="252"/>
      <c r="R48" s="253"/>
      <c r="S48" s="211">
        <f t="shared" si="22"/>
        <v>0</v>
      </c>
      <c r="T48" s="252"/>
      <c r="U48" s="253"/>
      <c r="V48" s="211">
        <f t="shared" si="23"/>
        <v>0</v>
      </c>
      <c r="W48" s="252"/>
      <c r="X48" s="253"/>
      <c r="Y48" s="211">
        <f t="shared" si="24"/>
        <v>0</v>
      </c>
      <c r="Z48" s="252"/>
      <c r="AA48" s="253"/>
      <c r="AB48" s="211">
        <f t="shared" si="25"/>
        <v>0</v>
      </c>
      <c r="AC48" s="252"/>
      <c r="AD48" s="253"/>
      <c r="AE48" s="219">
        <f t="shared" si="26"/>
        <v>0</v>
      </c>
    </row>
    <row r="49" spans="1:31" ht="12.75" hidden="1">
      <c r="A49" s="21" t="s">
        <v>106</v>
      </c>
      <c r="B49" s="147" t="s">
        <v>147</v>
      </c>
      <c r="C49" s="115"/>
      <c r="D49" s="40"/>
      <c r="E49" s="163"/>
      <c r="F49" s="41"/>
      <c r="G49" s="41"/>
      <c r="H49" s="41"/>
      <c r="I49" s="41"/>
      <c r="J49" s="41"/>
      <c r="K49" s="41"/>
      <c r="L49" s="41"/>
      <c r="M49" s="97">
        <f t="shared" si="20"/>
        <v>0</v>
      </c>
      <c r="N49" s="252"/>
      <c r="O49" s="253"/>
      <c r="P49" s="211">
        <f t="shared" si="21"/>
        <v>0</v>
      </c>
      <c r="Q49" s="252"/>
      <c r="R49" s="253"/>
      <c r="S49" s="211">
        <f t="shared" si="22"/>
        <v>0</v>
      </c>
      <c r="T49" s="252"/>
      <c r="U49" s="253"/>
      <c r="V49" s="211">
        <f t="shared" si="23"/>
        <v>0</v>
      </c>
      <c r="W49" s="252"/>
      <c r="X49" s="253"/>
      <c r="Y49" s="211">
        <f t="shared" si="24"/>
        <v>0</v>
      </c>
      <c r="Z49" s="252"/>
      <c r="AA49" s="253"/>
      <c r="AB49" s="211">
        <f t="shared" si="25"/>
        <v>0</v>
      </c>
      <c r="AC49" s="252"/>
      <c r="AD49" s="253"/>
      <c r="AE49" s="219">
        <f t="shared" si="26"/>
        <v>0</v>
      </c>
    </row>
    <row r="50" spans="1:31" ht="12.75" hidden="1">
      <c r="A50" s="21" t="s">
        <v>108</v>
      </c>
      <c r="B50" s="147" t="s">
        <v>107</v>
      </c>
      <c r="C50" s="115"/>
      <c r="D50" s="40"/>
      <c r="E50" s="163"/>
      <c r="F50" s="41"/>
      <c r="G50" s="41"/>
      <c r="H50" s="41"/>
      <c r="I50" s="41"/>
      <c r="J50" s="41"/>
      <c r="K50" s="41"/>
      <c r="L50" s="41"/>
      <c r="M50" s="97">
        <f>F50+G50+J50+L50</f>
        <v>0</v>
      </c>
      <c r="N50" s="252"/>
      <c r="O50" s="253"/>
      <c r="P50" s="211">
        <f t="shared" si="21"/>
        <v>0</v>
      </c>
      <c r="Q50" s="252"/>
      <c r="R50" s="253"/>
      <c r="S50" s="211">
        <f t="shared" si="22"/>
        <v>0</v>
      </c>
      <c r="T50" s="252"/>
      <c r="U50" s="253"/>
      <c r="V50" s="211">
        <f t="shared" si="23"/>
        <v>0</v>
      </c>
      <c r="W50" s="252"/>
      <c r="X50" s="253"/>
      <c r="Y50" s="211">
        <f t="shared" si="24"/>
        <v>0</v>
      </c>
      <c r="Z50" s="252"/>
      <c r="AA50" s="253"/>
      <c r="AB50" s="211">
        <f t="shared" si="25"/>
        <v>0</v>
      </c>
      <c r="AC50" s="252"/>
      <c r="AD50" s="253"/>
      <c r="AE50" s="219">
        <f t="shared" si="26"/>
        <v>0</v>
      </c>
    </row>
    <row r="51" spans="1:31" ht="12.75" hidden="1">
      <c r="A51" s="148" t="s">
        <v>109</v>
      </c>
      <c r="B51" s="105" t="s">
        <v>110</v>
      </c>
      <c r="C51" s="115"/>
      <c r="D51" s="40"/>
      <c r="E51" s="163"/>
      <c r="F51" s="41"/>
      <c r="G51" s="41"/>
      <c r="H51" s="41"/>
      <c r="I51" s="41"/>
      <c r="J51" s="41"/>
      <c r="K51" s="41"/>
      <c r="L51" s="41"/>
      <c r="M51" s="97">
        <f>F51+G51+J51+L51</f>
        <v>0</v>
      </c>
      <c r="N51" s="252"/>
      <c r="O51" s="253"/>
      <c r="P51" s="211">
        <f t="shared" si="21"/>
        <v>0</v>
      </c>
      <c r="Q51" s="252"/>
      <c r="R51" s="253"/>
      <c r="S51" s="211">
        <f t="shared" si="22"/>
        <v>0</v>
      </c>
      <c r="T51" s="252"/>
      <c r="U51" s="253"/>
      <c r="V51" s="211">
        <f t="shared" si="23"/>
        <v>0</v>
      </c>
      <c r="W51" s="252"/>
      <c r="X51" s="253"/>
      <c r="Y51" s="211">
        <f t="shared" si="24"/>
        <v>0</v>
      </c>
      <c r="Z51" s="252"/>
      <c r="AA51" s="253"/>
      <c r="AB51" s="211">
        <f t="shared" si="25"/>
        <v>0</v>
      </c>
      <c r="AC51" s="252"/>
      <c r="AD51" s="253"/>
      <c r="AE51" s="219">
        <f t="shared" si="26"/>
        <v>0</v>
      </c>
    </row>
    <row r="52" spans="1:31" ht="12.75" hidden="1">
      <c r="A52" s="21"/>
      <c r="B52" s="10" t="s">
        <v>111</v>
      </c>
      <c r="C52" s="115"/>
      <c r="D52" s="40"/>
      <c r="E52" s="163"/>
      <c r="F52" s="41"/>
      <c r="G52" s="41"/>
      <c r="H52" s="41"/>
      <c r="I52" s="41"/>
      <c r="J52" s="41"/>
      <c r="K52" s="41"/>
      <c r="L52" s="41"/>
      <c r="M52" s="97">
        <f t="shared" si="20"/>
        <v>0</v>
      </c>
      <c r="N52" s="252"/>
      <c r="O52" s="253"/>
      <c r="P52" s="211">
        <f t="shared" si="21"/>
        <v>0</v>
      </c>
      <c r="Q52" s="252"/>
      <c r="R52" s="253"/>
      <c r="S52" s="211">
        <f t="shared" si="22"/>
        <v>0</v>
      </c>
      <c r="T52" s="252"/>
      <c r="U52" s="253"/>
      <c r="V52" s="211">
        <f t="shared" si="23"/>
        <v>0</v>
      </c>
      <c r="W52" s="252"/>
      <c r="X52" s="253"/>
      <c r="Y52" s="211">
        <f t="shared" si="24"/>
        <v>0</v>
      </c>
      <c r="Z52" s="252"/>
      <c r="AA52" s="253"/>
      <c r="AB52" s="211">
        <f t="shared" si="25"/>
        <v>0</v>
      </c>
      <c r="AC52" s="252"/>
      <c r="AD52" s="253"/>
      <c r="AE52" s="219">
        <f t="shared" si="26"/>
        <v>0</v>
      </c>
    </row>
    <row r="53" spans="1:31" ht="12.75" hidden="1">
      <c r="A53" s="21"/>
      <c r="B53" s="10" t="s">
        <v>112</v>
      </c>
      <c r="C53" s="115"/>
      <c r="D53" s="40"/>
      <c r="E53" s="163"/>
      <c r="F53" s="41"/>
      <c r="G53" s="41"/>
      <c r="H53" s="41"/>
      <c r="I53" s="41"/>
      <c r="J53" s="41"/>
      <c r="K53" s="41"/>
      <c r="L53" s="41"/>
      <c r="M53" s="97">
        <f t="shared" si="20"/>
        <v>0</v>
      </c>
      <c r="N53" s="252"/>
      <c r="O53" s="253"/>
      <c r="P53" s="211">
        <f t="shared" si="21"/>
        <v>0</v>
      </c>
      <c r="Q53" s="252"/>
      <c r="R53" s="253"/>
      <c r="S53" s="211">
        <f t="shared" si="22"/>
        <v>0</v>
      </c>
      <c r="T53" s="252"/>
      <c r="U53" s="253"/>
      <c r="V53" s="211">
        <f t="shared" si="23"/>
        <v>0</v>
      </c>
      <c r="W53" s="252"/>
      <c r="X53" s="253"/>
      <c r="Y53" s="211">
        <f t="shared" si="24"/>
        <v>0</v>
      </c>
      <c r="Z53" s="252"/>
      <c r="AA53" s="253"/>
      <c r="AB53" s="211">
        <f t="shared" si="25"/>
        <v>0</v>
      </c>
      <c r="AC53" s="252"/>
      <c r="AD53" s="253"/>
      <c r="AE53" s="219">
        <f t="shared" si="26"/>
        <v>0</v>
      </c>
    </row>
    <row r="54" spans="1:31" ht="14.25" customHeight="1" hidden="1">
      <c r="A54" s="21"/>
      <c r="B54" s="10" t="s">
        <v>114</v>
      </c>
      <c r="C54" s="150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20"/>
        <v>0</v>
      </c>
      <c r="N54" s="252"/>
      <c r="O54" s="253"/>
      <c r="P54" s="211">
        <f t="shared" si="21"/>
        <v>0</v>
      </c>
      <c r="Q54" s="252"/>
      <c r="R54" s="253"/>
      <c r="S54" s="211">
        <f t="shared" si="22"/>
        <v>0</v>
      </c>
      <c r="T54" s="252"/>
      <c r="U54" s="253"/>
      <c r="V54" s="211">
        <f t="shared" si="23"/>
        <v>0</v>
      </c>
      <c r="W54" s="252"/>
      <c r="X54" s="253"/>
      <c r="Y54" s="211">
        <f t="shared" si="24"/>
        <v>0</v>
      </c>
      <c r="Z54" s="252"/>
      <c r="AA54" s="253"/>
      <c r="AB54" s="211">
        <f t="shared" si="25"/>
        <v>0</v>
      </c>
      <c r="AC54" s="252"/>
      <c r="AD54" s="253"/>
      <c r="AE54" s="219">
        <f t="shared" si="26"/>
        <v>0</v>
      </c>
    </row>
    <row r="55" spans="1:31" ht="12.75" hidden="1">
      <c r="A55" s="21" t="s">
        <v>113</v>
      </c>
      <c r="B55" s="147" t="s">
        <v>115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20"/>
        <v>0</v>
      </c>
      <c r="N55" s="252"/>
      <c r="O55" s="253"/>
      <c r="P55" s="211">
        <f t="shared" si="21"/>
        <v>0</v>
      </c>
      <c r="Q55" s="252"/>
      <c r="R55" s="253"/>
      <c r="S55" s="211">
        <f t="shared" si="22"/>
        <v>0</v>
      </c>
      <c r="T55" s="252"/>
      <c r="U55" s="253"/>
      <c r="V55" s="211">
        <f t="shared" si="23"/>
        <v>0</v>
      </c>
      <c r="W55" s="252"/>
      <c r="X55" s="253"/>
      <c r="Y55" s="211">
        <f t="shared" si="24"/>
        <v>0</v>
      </c>
      <c r="Z55" s="252"/>
      <c r="AA55" s="253"/>
      <c r="AB55" s="211">
        <f t="shared" si="25"/>
        <v>0</v>
      </c>
      <c r="AC55" s="252"/>
      <c r="AD55" s="253"/>
      <c r="AE55" s="219">
        <f t="shared" si="26"/>
        <v>0</v>
      </c>
    </row>
    <row r="56" spans="1:31" ht="12.75" hidden="1">
      <c r="A56" s="21" t="s">
        <v>116</v>
      </c>
      <c r="B56" s="147" t="s">
        <v>124</v>
      </c>
      <c r="C56" s="115"/>
      <c r="D56" s="40"/>
      <c r="E56" s="163"/>
      <c r="F56" s="41"/>
      <c r="G56" s="41"/>
      <c r="H56" s="41"/>
      <c r="I56" s="41"/>
      <c r="J56" s="41"/>
      <c r="K56" s="41"/>
      <c r="L56" s="41"/>
      <c r="M56" s="97">
        <f t="shared" si="20"/>
        <v>0</v>
      </c>
      <c r="N56" s="252"/>
      <c r="O56" s="253"/>
      <c r="P56" s="211">
        <f t="shared" si="21"/>
        <v>0</v>
      </c>
      <c r="Q56" s="252"/>
      <c r="R56" s="253"/>
      <c r="S56" s="211">
        <f t="shared" si="22"/>
        <v>0</v>
      </c>
      <c r="T56" s="252"/>
      <c r="U56" s="253"/>
      <c r="V56" s="211">
        <f t="shared" si="23"/>
        <v>0</v>
      </c>
      <c r="W56" s="252"/>
      <c r="X56" s="253"/>
      <c r="Y56" s="211">
        <f t="shared" si="24"/>
        <v>0</v>
      </c>
      <c r="Z56" s="252"/>
      <c r="AA56" s="253"/>
      <c r="AB56" s="211">
        <f t="shared" si="25"/>
        <v>0</v>
      </c>
      <c r="AC56" s="252"/>
      <c r="AD56" s="253"/>
      <c r="AE56" s="219">
        <f t="shared" si="26"/>
        <v>0</v>
      </c>
    </row>
    <row r="57" spans="1:31" ht="12.75" hidden="1">
      <c r="A57" s="21"/>
      <c r="B57" s="10" t="s">
        <v>117</v>
      </c>
      <c r="C57" s="115"/>
      <c r="D57" s="40"/>
      <c r="E57" s="163"/>
      <c r="F57" s="41"/>
      <c r="G57" s="41"/>
      <c r="H57" s="41"/>
      <c r="I57" s="41"/>
      <c r="J57" s="41"/>
      <c r="K57" s="41"/>
      <c r="L57" s="41"/>
      <c r="M57" s="97">
        <f t="shared" si="20"/>
        <v>0</v>
      </c>
      <c r="N57" s="252"/>
      <c r="O57" s="253"/>
      <c r="P57" s="211">
        <f t="shared" si="21"/>
        <v>0</v>
      </c>
      <c r="Q57" s="252"/>
      <c r="R57" s="253"/>
      <c r="S57" s="211">
        <f t="shared" si="22"/>
        <v>0</v>
      </c>
      <c r="T57" s="252"/>
      <c r="U57" s="253"/>
      <c r="V57" s="211">
        <f t="shared" si="23"/>
        <v>0</v>
      </c>
      <c r="W57" s="252"/>
      <c r="X57" s="253"/>
      <c r="Y57" s="211">
        <f t="shared" si="24"/>
        <v>0</v>
      </c>
      <c r="Z57" s="252"/>
      <c r="AA57" s="253"/>
      <c r="AB57" s="211">
        <f t="shared" si="25"/>
        <v>0</v>
      </c>
      <c r="AC57" s="252"/>
      <c r="AD57" s="253"/>
      <c r="AE57" s="219">
        <f t="shared" si="26"/>
        <v>0</v>
      </c>
    </row>
    <row r="58" spans="1:31" ht="12.75" hidden="1">
      <c r="A58" s="21"/>
      <c r="B58" s="10" t="s">
        <v>118</v>
      </c>
      <c r="C58" s="115"/>
      <c r="D58" s="40"/>
      <c r="E58" s="163"/>
      <c r="F58" s="41"/>
      <c r="G58" s="41"/>
      <c r="H58" s="41"/>
      <c r="I58" s="41"/>
      <c r="J58" s="41"/>
      <c r="K58" s="41"/>
      <c r="L58" s="41"/>
      <c r="M58" s="97">
        <f t="shared" si="20"/>
        <v>0</v>
      </c>
      <c r="N58" s="252"/>
      <c r="O58" s="253"/>
      <c r="P58" s="211">
        <f t="shared" si="21"/>
        <v>0</v>
      </c>
      <c r="Q58" s="252"/>
      <c r="R58" s="253"/>
      <c r="S58" s="211">
        <f t="shared" si="22"/>
        <v>0</v>
      </c>
      <c r="T58" s="252"/>
      <c r="U58" s="253"/>
      <c r="V58" s="211">
        <f t="shared" si="23"/>
        <v>0</v>
      </c>
      <c r="W58" s="252"/>
      <c r="X58" s="253"/>
      <c r="Y58" s="211">
        <f t="shared" si="24"/>
        <v>0</v>
      </c>
      <c r="Z58" s="252"/>
      <c r="AA58" s="253"/>
      <c r="AB58" s="211">
        <f t="shared" si="25"/>
        <v>0</v>
      </c>
      <c r="AC58" s="252"/>
      <c r="AD58" s="253"/>
      <c r="AE58" s="219">
        <f t="shared" si="26"/>
        <v>0</v>
      </c>
    </row>
    <row r="59" spans="1:31" ht="12.75" hidden="1">
      <c r="A59" s="21"/>
      <c r="B59" s="10" t="s">
        <v>119</v>
      </c>
      <c r="C59" s="115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20"/>
        <v>0</v>
      </c>
      <c r="N59" s="252"/>
      <c r="O59" s="253"/>
      <c r="P59" s="211">
        <f t="shared" si="21"/>
        <v>0</v>
      </c>
      <c r="Q59" s="252"/>
      <c r="R59" s="253"/>
      <c r="S59" s="211">
        <f t="shared" si="22"/>
        <v>0</v>
      </c>
      <c r="T59" s="252"/>
      <c r="U59" s="253"/>
      <c r="V59" s="211">
        <f t="shared" si="23"/>
        <v>0</v>
      </c>
      <c r="W59" s="252"/>
      <c r="X59" s="253"/>
      <c r="Y59" s="211">
        <f t="shared" si="24"/>
        <v>0</v>
      </c>
      <c r="Z59" s="252"/>
      <c r="AA59" s="253"/>
      <c r="AB59" s="211">
        <f t="shared" si="25"/>
        <v>0</v>
      </c>
      <c r="AC59" s="252"/>
      <c r="AD59" s="253"/>
      <c r="AE59" s="219">
        <f t="shared" si="26"/>
        <v>0</v>
      </c>
    </row>
    <row r="60" spans="1:31" ht="12.75" hidden="1">
      <c r="A60" s="21"/>
      <c r="B60" s="10" t="s">
        <v>148</v>
      </c>
      <c r="C60" s="115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20"/>
        <v>0</v>
      </c>
      <c r="N60" s="252"/>
      <c r="O60" s="253"/>
      <c r="P60" s="211">
        <f t="shared" si="21"/>
        <v>0</v>
      </c>
      <c r="Q60" s="252"/>
      <c r="R60" s="253"/>
      <c r="S60" s="211">
        <f t="shared" si="22"/>
        <v>0</v>
      </c>
      <c r="T60" s="252"/>
      <c r="U60" s="253"/>
      <c r="V60" s="211">
        <f t="shared" si="23"/>
        <v>0</v>
      </c>
      <c r="W60" s="252"/>
      <c r="X60" s="253"/>
      <c r="Y60" s="211">
        <f t="shared" si="24"/>
        <v>0</v>
      </c>
      <c r="Z60" s="252"/>
      <c r="AA60" s="253"/>
      <c r="AB60" s="211">
        <f t="shared" si="25"/>
        <v>0</v>
      </c>
      <c r="AC60" s="252"/>
      <c r="AD60" s="253"/>
      <c r="AE60" s="219">
        <f t="shared" si="26"/>
        <v>0</v>
      </c>
    </row>
    <row r="61" spans="1:31" ht="12.75" hidden="1">
      <c r="A61" s="21" t="s">
        <v>120</v>
      </c>
      <c r="B61" s="147" t="s">
        <v>121</v>
      </c>
      <c r="C61" s="149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20"/>
        <v>0</v>
      </c>
      <c r="N61" s="252"/>
      <c r="O61" s="253"/>
      <c r="P61" s="211">
        <f t="shared" si="21"/>
        <v>0</v>
      </c>
      <c r="Q61" s="252"/>
      <c r="R61" s="253"/>
      <c r="S61" s="211">
        <f t="shared" si="22"/>
        <v>0</v>
      </c>
      <c r="T61" s="252"/>
      <c r="U61" s="253"/>
      <c r="V61" s="211">
        <f t="shared" si="23"/>
        <v>0</v>
      </c>
      <c r="W61" s="252"/>
      <c r="X61" s="253"/>
      <c r="Y61" s="211">
        <f t="shared" si="24"/>
        <v>0</v>
      </c>
      <c r="Z61" s="252"/>
      <c r="AA61" s="253"/>
      <c r="AB61" s="211">
        <f t="shared" si="25"/>
        <v>0</v>
      </c>
      <c r="AC61" s="252"/>
      <c r="AD61" s="253"/>
      <c r="AE61" s="219">
        <f t="shared" si="26"/>
        <v>0</v>
      </c>
    </row>
    <row r="62" spans="1:31" ht="12.75" hidden="1">
      <c r="A62" s="21"/>
      <c r="B62" s="10" t="s">
        <v>122</v>
      </c>
      <c r="C62" s="149"/>
      <c r="D62" s="40"/>
      <c r="E62" s="163"/>
      <c r="F62" s="41"/>
      <c r="G62" s="41"/>
      <c r="H62" s="41"/>
      <c r="I62" s="41"/>
      <c r="J62" s="41"/>
      <c r="K62" s="41"/>
      <c r="L62" s="41"/>
      <c r="M62" s="97">
        <f t="shared" si="20"/>
        <v>0</v>
      </c>
      <c r="N62" s="252"/>
      <c r="O62" s="253"/>
      <c r="P62" s="211">
        <f t="shared" si="21"/>
        <v>0</v>
      </c>
      <c r="Q62" s="252"/>
      <c r="R62" s="253"/>
      <c r="S62" s="211">
        <f t="shared" si="22"/>
        <v>0</v>
      </c>
      <c r="T62" s="252"/>
      <c r="U62" s="253"/>
      <c r="V62" s="211">
        <f t="shared" si="23"/>
        <v>0</v>
      </c>
      <c r="W62" s="252"/>
      <c r="X62" s="253"/>
      <c r="Y62" s="211">
        <f t="shared" si="24"/>
        <v>0</v>
      </c>
      <c r="Z62" s="252"/>
      <c r="AA62" s="253"/>
      <c r="AB62" s="211">
        <f t="shared" si="25"/>
        <v>0</v>
      </c>
      <c r="AC62" s="252"/>
      <c r="AD62" s="253"/>
      <c r="AE62" s="219">
        <f t="shared" si="26"/>
        <v>0</v>
      </c>
    </row>
    <row r="63" spans="1:31" ht="12.75" hidden="1">
      <c r="A63" s="148"/>
      <c r="B63" s="151" t="s">
        <v>123</v>
      </c>
      <c r="C63" s="115"/>
      <c r="D63" s="40"/>
      <c r="E63" s="163"/>
      <c r="F63" s="41"/>
      <c r="G63" s="41"/>
      <c r="H63" s="41"/>
      <c r="I63" s="41"/>
      <c r="J63" s="41"/>
      <c r="K63" s="41"/>
      <c r="L63" s="41"/>
      <c r="M63" s="97">
        <f t="shared" si="20"/>
        <v>0</v>
      </c>
      <c r="N63" s="252"/>
      <c r="O63" s="253"/>
      <c r="P63" s="211">
        <f t="shared" si="21"/>
        <v>0</v>
      </c>
      <c r="Q63" s="252"/>
      <c r="R63" s="253"/>
      <c r="S63" s="211">
        <f t="shared" si="22"/>
        <v>0</v>
      </c>
      <c r="T63" s="252"/>
      <c r="U63" s="253"/>
      <c r="V63" s="211">
        <f t="shared" si="23"/>
        <v>0</v>
      </c>
      <c r="W63" s="252"/>
      <c r="X63" s="253"/>
      <c r="Y63" s="211">
        <f t="shared" si="24"/>
        <v>0</v>
      </c>
      <c r="Z63" s="252"/>
      <c r="AA63" s="253"/>
      <c r="AB63" s="211">
        <f t="shared" si="25"/>
        <v>0</v>
      </c>
      <c r="AC63" s="252"/>
      <c r="AD63" s="253"/>
      <c r="AE63" s="219">
        <f t="shared" si="26"/>
        <v>0</v>
      </c>
    </row>
    <row r="64" spans="1:31" ht="25.5" hidden="1">
      <c r="A64" s="153" t="s">
        <v>125</v>
      </c>
      <c r="B64" s="152" t="s">
        <v>128</v>
      </c>
      <c r="C64" s="115"/>
      <c r="D64" s="40"/>
      <c r="E64" s="163"/>
      <c r="F64" s="41"/>
      <c r="G64" s="41"/>
      <c r="H64" s="41"/>
      <c r="I64" s="41"/>
      <c r="J64" s="41"/>
      <c r="K64" s="41"/>
      <c r="L64" s="41"/>
      <c r="M64" s="97">
        <f t="shared" si="20"/>
        <v>0</v>
      </c>
      <c r="N64" s="252"/>
      <c r="O64" s="253"/>
      <c r="P64" s="211">
        <f t="shared" si="21"/>
        <v>0</v>
      </c>
      <c r="Q64" s="252"/>
      <c r="R64" s="253"/>
      <c r="S64" s="211">
        <f t="shared" si="22"/>
        <v>0</v>
      </c>
      <c r="T64" s="252"/>
      <c r="U64" s="253"/>
      <c r="V64" s="211">
        <f t="shared" si="23"/>
        <v>0</v>
      </c>
      <c r="W64" s="252"/>
      <c r="X64" s="253"/>
      <c r="Y64" s="211">
        <f t="shared" si="24"/>
        <v>0</v>
      </c>
      <c r="Z64" s="252"/>
      <c r="AA64" s="253"/>
      <c r="AB64" s="211">
        <f t="shared" si="25"/>
        <v>0</v>
      </c>
      <c r="AC64" s="252"/>
      <c r="AD64" s="253"/>
      <c r="AE64" s="219">
        <f t="shared" si="26"/>
        <v>0</v>
      </c>
    </row>
    <row r="65" spans="1:31" ht="12.75" hidden="1">
      <c r="A65" s="181"/>
      <c r="B65" s="183" t="s">
        <v>150</v>
      </c>
      <c r="C65" s="182"/>
      <c r="D65" s="40"/>
      <c r="E65" s="163"/>
      <c r="F65" s="41"/>
      <c r="G65" s="41"/>
      <c r="H65" s="41"/>
      <c r="I65" s="41"/>
      <c r="J65" s="41"/>
      <c r="K65" s="41"/>
      <c r="L65" s="41"/>
      <c r="M65" s="97">
        <f t="shared" si="20"/>
        <v>0</v>
      </c>
      <c r="N65" s="252"/>
      <c r="O65" s="253"/>
      <c r="P65" s="211">
        <f t="shared" si="21"/>
        <v>0</v>
      </c>
      <c r="Q65" s="252"/>
      <c r="R65" s="253"/>
      <c r="S65" s="211">
        <f t="shared" si="22"/>
        <v>0</v>
      </c>
      <c r="T65" s="252"/>
      <c r="U65" s="253"/>
      <c r="V65" s="211">
        <f t="shared" si="23"/>
        <v>0</v>
      </c>
      <c r="W65" s="252"/>
      <c r="X65" s="253"/>
      <c r="Y65" s="211">
        <f t="shared" si="24"/>
        <v>0</v>
      </c>
      <c r="Z65" s="252"/>
      <c r="AA65" s="253"/>
      <c r="AB65" s="211"/>
      <c r="AC65" s="252"/>
      <c r="AD65" s="253"/>
      <c r="AE65" s="219"/>
    </row>
    <row r="66" spans="1:31" ht="12.75" hidden="1">
      <c r="A66" s="21" t="s">
        <v>127</v>
      </c>
      <c r="B66" s="147" t="s">
        <v>126</v>
      </c>
      <c r="C66" s="115"/>
      <c r="D66" s="40"/>
      <c r="E66" s="163"/>
      <c r="F66" s="41"/>
      <c r="G66" s="41"/>
      <c r="H66" s="41"/>
      <c r="I66" s="41"/>
      <c r="J66" s="41"/>
      <c r="K66" s="41"/>
      <c r="L66" s="41"/>
      <c r="M66" s="97">
        <f t="shared" si="20"/>
        <v>0</v>
      </c>
      <c r="N66" s="252"/>
      <c r="O66" s="253"/>
      <c r="P66" s="211">
        <f t="shared" si="21"/>
        <v>0</v>
      </c>
      <c r="Q66" s="252"/>
      <c r="R66" s="253"/>
      <c r="S66" s="211">
        <f t="shared" si="22"/>
        <v>0</v>
      </c>
      <c r="T66" s="252"/>
      <c r="U66" s="253"/>
      <c r="V66" s="211">
        <f t="shared" si="23"/>
        <v>0</v>
      </c>
      <c r="W66" s="252"/>
      <c r="X66" s="253"/>
      <c r="Y66" s="211">
        <f t="shared" si="24"/>
        <v>0</v>
      </c>
      <c r="Z66" s="252"/>
      <c r="AA66" s="253"/>
      <c r="AB66" s="211">
        <f t="shared" si="25"/>
        <v>0</v>
      </c>
      <c r="AC66" s="252"/>
      <c r="AD66" s="253"/>
      <c r="AE66" s="219">
        <f>SUM(AC66:AD66)</f>
        <v>0</v>
      </c>
    </row>
    <row r="67" spans="1:31" ht="25.5" hidden="1">
      <c r="A67" s="153" t="s">
        <v>129</v>
      </c>
      <c r="B67" s="147" t="s">
        <v>130</v>
      </c>
      <c r="C67" s="115"/>
      <c r="D67" s="40"/>
      <c r="E67" s="163"/>
      <c r="F67" s="41"/>
      <c r="G67" s="41"/>
      <c r="H67" s="41"/>
      <c r="I67" s="41"/>
      <c r="J67" s="41"/>
      <c r="K67" s="41"/>
      <c r="L67" s="41"/>
      <c r="M67" s="97">
        <f t="shared" si="20"/>
        <v>0</v>
      </c>
      <c r="N67" s="252"/>
      <c r="O67" s="253"/>
      <c r="P67" s="211">
        <f t="shared" si="21"/>
        <v>0</v>
      </c>
      <c r="Q67" s="252"/>
      <c r="R67" s="253"/>
      <c r="S67" s="211">
        <f t="shared" si="22"/>
        <v>0</v>
      </c>
      <c r="T67" s="252"/>
      <c r="U67" s="253"/>
      <c r="V67" s="211">
        <f t="shared" si="23"/>
        <v>0</v>
      </c>
      <c r="W67" s="252"/>
      <c r="X67" s="253"/>
      <c r="Y67" s="211">
        <f t="shared" si="24"/>
        <v>0</v>
      </c>
      <c r="Z67" s="252"/>
      <c r="AA67" s="253"/>
      <c r="AB67" s="211">
        <f t="shared" si="25"/>
        <v>0</v>
      </c>
      <c r="AC67" s="252"/>
      <c r="AD67" s="253"/>
      <c r="AE67" s="219">
        <f>SUM(AC67:AD67)</f>
        <v>0</v>
      </c>
    </row>
    <row r="68" spans="1:31" ht="12.75" hidden="1">
      <c r="A68" s="21"/>
      <c r="B68" s="11" t="s">
        <v>132</v>
      </c>
      <c r="C68" s="115"/>
      <c r="D68" s="40">
        <f>SUM(D46:D67)</f>
        <v>0</v>
      </c>
      <c r="E68" s="163"/>
      <c r="F68" s="41">
        <v>0</v>
      </c>
      <c r="G68" s="41">
        <f aca="true" t="shared" si="27" ref="G68:AE68">SUM(G46:G67)</f>
        <v>0</v>
      </c>
      <c r="H68" s="41"/>
      <c r="I68" s="41"/>
      <c r="J68" s="41">
        <f t="shared" si="27"/>
        <v>0</v>
      </c>
      <c r="K68" s="41">
        <f t="shared" si="27"/>
        <v>0</v>
      </c>
      <c r="L68" s="41">
        <f t="shared" si="27"/>
        <v>0</v>
      </c>
      <c r="M68" s="98">
        <f t="shared" si="27"/>
        <v>0</v>
      </c>
      <c r="N68" s="254">
        <f t="shared" si="27"/>
        <v>0</v>
      </c>
      <c r="O68" s="254">
        <f t="shared" si="27"/>
        <v>0</v>
      </c>
      <c r="P68" s="219">
        <f>SUM(P46:P67)</f>
        <v>0</v>
      </c>
      <c r="Q68" s="254">
        <f t="shared" si="27"/>
        <v>0</v>
      </c>
      <c r="R68" s="254">
        <f t="shared" si="27"/>
        <v>0</v>
      </c>
      <c r="S68" s="219">
        <f t="shared" si="27"/>
        <v>0</v>
      </c>
      <c r="T68" s="254">
        <f t="shared" si="27"/>
        <v>0</v>
      </c>
      <c r="U68" s="254">
        <f t="shared" si="27"/>
        <v>0</v>
      </c>
      <c r="V68" s="219">
        <f t="shared" si="27"/>
        <v>0</v>
      </c>
      <c r="W68" s="254">
        <f t="shared" si="27"/>
        <v>0</v>
      </c>
      <c r="X68" s="254">
        <f t="shared" si="27"/>
        <v>0</v>
      </c>
      <c r="Y68" s="219">
        <f t="shared" si="27"/>
        <v>0</v>
      </c>
      <c r="Z68" s="254">
        <f t="shared" si="27"/>
        <v>0</v>
      </c>
      <c r="AA68" s="254">
        <f t="shared" si="27"/>
        <v>0</v>
      </c>
      <c r="AB68" s="219">
        <f t="shared" si="27"/>
        <v>0</v>
      </c>
      <c r="AC68" s="254">
        <f t="shared" si="27"/>
        <v>0</v>
      </c>
      <c r="AD68" s="254">
        <f t="shared" si="27"/>
        <v>0</v>
      </c>
      <c r="AE68" s="219">
        <f t="shared" si="27"/>
        <v>0</v>
      </c>
    </row>
    <row r="69" spans="1:31" ht="13.5" thickBot="1">
      <c r="A69" s="144"/>
      <c r="B69" s="131" t="s">
        <v>21</v>
      </c>
      <c r="C69" s="119"/>
      <c r="D69" s="155">
        <f>D35+D40+D44+D68</f>
        <v>110</v>
      </c>
      <c r="E69" s="165"/>
      <c r="F69" s="156">
        <f aca="true" t="shared" si="28" ref="F69:AE69">F35+F40+F44+F68</f>
        <v>659</v>
      </c>
      <c r="G69" s="156">
        <f t="shared" si="28"/>
        <v>1761</v>
      </c>
      <c r="H69" s="156"/>
      <c r="I69" s="156"/>
      <c r="J69" s="156">
        <f t="shared" si="28"/>
        <v>140</v>
      </c>
      <c r="K69" s="156">
        <f t="shared" si="28"/>
        <v>550</v>
      </c>
      <c r="L69" s="156">
        <f t="shared" si="28"/>
        <v>74</v>
      </c>
      <c r="M69" s="157">
        <f t="shared" si="28"/>
        <v>2200</v>
      </c>
      <c r="N69" s="255">
        <f t="shared" si="28"/>
        <v>136.3</v>
      </c>
      <c r="O69" s="255">
        <f t="shared" si="28"/>
        <v>318.6666666666667</v>
      </c>
      <c r="P69" s="255">
        <f>P35+P40+P44+P68</f>
        <v>454.9666666666667</v>
      </c>
      <c r="Q69" s="255">
        <f t="shared" si="28"/>
        <v>182.3</v>
      </c>
      <c r="R69" s="255">
        <f t="shared" si="28"/>
        <v>426.6666666666667</v>
      </c>
      <c r="S69" s="255">
        <f t="shared" si="28"/>
        <v>608.9666666666667</v>
      </c>
      <c r="T69" s="255">
        <f t="shared" si="28"/>
        <v>0</v>
      </c>
      <c r="U69" s="255">
        <f t="shared" si="28"/>
        <v>0</v>
      </c>
      <c r="V69" s="255">
        <f t="shared" si="28"/>
        <v>0</v>
      </c>
      <c r="W69" s="255">
        <f t="shared" si="28"/>
        <v>0</v>
      </c>
      <c r="X69" s="255">
        <f t="shared" si="28"/>
        <v>0</v>
      </c>
      <c r="Y69" s="255">
        <f t="shared" si="28"/>
        <v>0</v>
      </c>
      <c r="Z69" s="255">
        <f t="shared" si="28"/>
        <v>208.7</v>
      </c>
      <c r="AA69" s="255">
        <f t="shared" si="28"/>
        <v>487.6666666666667</v>
      </c>
      <c r="AB69" s="255">
        <f t="shared" si="28"/>
        <v>696.3666666666667</v>
      </c>
      <c r="AC69" s="255">
        <f t="shared" si="28"/>
        <v>66</v>
      </c>
      <c r="AD69" s="255">
        <f t="shared" si="28"/>
        <v>374</v>
      </c>
      <c r="AE69" s="255">
        <f t="shared" si="28"/>
        <v>440</v>
      </c>
    </row>
    <row r="70" spans="1:31" ht="13.5" thickBot="1">
      <c r="A70" s="145"/>
      <c r="B70" s="146"/>
      <c r="C70" s="146"/>
      <c r="D70" s="47"/>
      <c r="E70" s="166"/>
      <c r="F70" s="48"/>
      <c r="G70" s="48"/>
      <c r="H70" s="48"/>
      <c r="I70" s="48"/>
      <c r="J70" s="48"/>
      <c r="K70" s="48"/>
      <c r="L70" s="48"/>
      <c r="M70" s="49"/>
      <c r="N70" s="474">
        <f>P69/20</f>
        <v>22.748333333333335</v>
      </c>
      <c r="O70" s="475"/>
      <c r="P70" s="475"/>
      <c r="Q70" s="476">
        <f>S69/20</f>
        <v>30.448333333333334</v>
      </c>
      <c r="R70" s="475"/>
      <c r="S70" s="475"/>
      <c r="T70" s="477">
        <f>V69/20</f>
        <v>0</v>
      </c>
      <c r="U70" s="478"/>
      <c r="V70" s="479"/>
      <c r="W70" s="477">
        <f>Y69/16</f>
        <v>0</v>
      </c>
      <c r="X70" s="478"/>
      <c r="Y70" s="479"/>
      <c r="Z70" s="476">
        <f>AB69/20</f>
        <v>34.818333333333335</v>
      </c>
      <c r="AA70" s="475"/>
      <c r="AB70" s="475"/>
      <c r="AC70" s="476">
        <f>AE69/20</f>
        <v>22</v>
      </c>
      <c r="AD70" s="475"/>
      <c r="AE70" s="480"/>
    </row>
    <row r="73" spans="1:37" ht="15">
      <c r="A73" s="29" t="s">
        <v>305</v>
      </c>
      <c r="B73" s="67"/>
      <c r="C73" s="67"/>
      <c r="D73" s="67"/>
      <c r="E73" s="67"/>
      <c r="F73" s="67"/>
      <c r="G73" s="159"/>
      <c r="H73" s="159"/>
      <c r="I73" s="159"/>
      <c r="J73" s="67"/>
      <c r="K73" s="67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70"/>
      <c r="Y73" s="70"/>
      <c r="Z73" s="69"/>
      <c r="AA73" s="69"/>
      <c r="AB73" s="69"/>
      <c r="AC73" s="69"/>
      <c r="AD73" s="69"/>
      <c r="AE73" s="69"/>
      <c r="AF73" s="70"/>
      <c r="AG73" s="70"/>
      <c r="AH73" s="70"/>
      <c r="AI73" s="70"/>
      <c r="AJ73" s="70"/>
      <c r="AK73" s="70"/>
    </row>
    <row r="74" spans="1:37" ht="15">
      <c r="A74" s="71" t="s">
        <v>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72"/>
      <c r="O74" s="72"/>
      <c r="P74" s="72"/>
      <c r="Q74" s="72"/>
      <c r="R74" s="72"/>
      <c r="S74" s="69"/>
      <c r="T74" s="69"/>
      <c r="U74" s="69"/>
      <c r="V74" s="69"/>
      <c r="W74" s="70"/>
      <c r="X74" s="70"/>
      <c r="Y74" s="70"/>
      <c r="Z74" s="69"/>
      <c r="AA74" s="69"/>
      <c r="AB74" s="69"/>
      <c r="AC74" s="69"/>
      <c r="AD74" s="69"/>
      <c r="AE74" s="69"/>
      <c r="AF74" s="70"/>
      <c r="AG74" s="70"/>
      <c r="AH74" s="70"/>
      <c r="AI74" s="70"/>
      <c r="AJ74" s="70"/>
      <c r="AK74" s="70"/>
    </row>
    <row r="75" spans="1:37" ht="15">
      <c r="A75" s="73" t="s">
        <v>55</v>
      </c>
      <c r="B75" s="71"/>
      <c r="C75" s="71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72"/>
      <c r="O75" s="72"/>
      <c r="P75" s="72"/>
      <c r="Q75" s="72"/>
      <c r="R75" s="72"/>
      <c r="S75" s="72"/>
      <c r="T75" s="69"/>
      <c r="U75" s="69"/>
      <c r="V75" s="69"/>
      <c r="W75" s="70"/>
      <c r="X75" s="70"/>
      <c r="Y75" s="70"/>
      <c r="Z75" s="72"/>
      <c r="AA75" s="72"/>
      <c r="AB75" s="72"/>
      <c r="AC75" s="72"/>
      <c r="AD75" s="72"/>
      <c r="AE75" s="72"/>
      <c r="AF75" s="70"/>
      <c r="AG75" s="70"/>
      <c r="AH75" s="70"/>
      <c r="AI75" s="70"/>
      <c r="AJ75" s="70"/>
      <c r="AK75" s="70"/>
    </row>
    <row r="76" spans="1:37" ht="15">
      <c r="A76" s="74" t="s">
        <v>56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5"/>
      <c r="O76" s="75"/>
      <c r="P76" s="75"/>
      <c r="Q76" s="75"/>
      <c r="R76" s="75"/>
      <c r="S76" s="75"/>
      <c r="T76" s="70"/>
      <c r="U76" s="70"/>
      <c r="V76" s="70"/>
      <c r="W76" s="70"/>
      <c r="X76" s="70"/>
      <c r="Y76" s="70"/>
      <c r="Z76" s="75"/>
      <c r="AA76" s="75"/>
      <c r="AB76" s="75"/>
      <c r="AC76" s="75"/>
      <c r="AD76" s="75"/>
      <c r="AE76" s="75"/>
      <c r="AF76" s="70"/>
      <c r="AG76" s="70"/>
      <c r="AH76" s="70"/>
      <c r="AI76" s="70"/>
      <c r="AJ76" s="70"/>
      <c r="AK76" s="70"/>
    </row>
    <row r="85" ht="12.75">
      <c r="C85">
        <f>380*100/1549</f>
        <v>24.531956100710136</v>
      </c>
    </row>
  </sheetData>
  <sheetProtection/>
  <mergeCells count="47">
    <mergeCell ref="Z20:AB20"/>
    <mergeCell ref="A7:AE7"/>
    <mergeCell ref="A8:AE8"/>
    <mergeCell ref="A19:A22"/>
    <mergeCell ref="B19:B22"/>
    <mergeCell ref="D19:M19"/>
    <mergeCell ref="N19:S19"/>
    <mergeCell ref="T19:Y19"/>
    <mergeCell ref="Z19:AE19"/>
    <mergeCell ref="D20:D22"/>
    <mergeCell ref="P21:P22"/>
    <mergeCell ref="F20:M20"/>
    <mergeCell ref="N20:P20"/>
    <mergeCell ref="Q20:S20"/>
    <mergeCell ref="T20:V20"/>
    <mergeCell ref="O21:O22"/>
    <mergeCell ref="N21:N22"/>
    <mergeCell ref="E20:E22"/>
    <mergeCell ref="W20:Y20"/>
    <mergeCell ref="V21:V22"/>
    <mergeCell ref="AC20:AE20"/>
    <mergeCell ref="F21:G21"/>
    <mergeCell ref="I21:I22"/>
    <mergeCell ref="J21:J22"/>
    <mergeCell ref="K21:K22"/>
    <mergeCell ref="L21:L22"/>
    <mergeCell ref="M21:M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AC21:AC22"/>
    <mergeCell ref="AD21:AD22"/>
    <mergeCell ref="AE21:AE22"/>
    <mergeCell ref="N70:P70"/>
    <mergeCell ref="Q70:S70"/>
    <mergeCell ref="T70:V70"/>
    <mergeCell ref="W70:Y70"/>
    <mergeCell ref="Z70:AB70"/>
    <mergeCell ref="AC70:AE70"/>
    <mergeCell ref="W21:W2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6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zoomScale="115" zoomScaleNormal="115" zoomScaleSheetLayoutView="130" workbookViewId="0" topLeftCell="A13">
      <selection activeCell="C34" sqref="C34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6.421875" style="0" customWidth="1"/>
    <col min="15" max="15" width="7.00390625" style="0" customWidth="1"/>
    <col min="16" max="16" width="6.00390625" style="0" customWidth="1"/>
    <col min="17" max="17" width="6.421875" style="0" customWidth="1"/>
    <col min="18" max="18" width="8.00390625" style="0" customWidth="1"/>
    <col min="19" max="19" width="5.8515625" style="0" customWidth="1"/>
    <col min="20" max="20" width="6.7109375" style="0" hidden="1" customWidth="1"/>
    <col min="21" max="21" width="7.421875" style="0" hidden="1" customWidth="1"/>
    <col min="22" max="22" width="6.421875" style="0" hidden="1" customWidth="1"/>
    <col min="23" max="23" width="5.8515625" style="0" hidden="1" customWidth="1"/>
    <col min="24" max="24" width="6.57421875" style="0" hidden="1" customWidth="1"/>
    <col min="25" max="25" width="6.28125" style="0" hidden="1" customWidth="1"/>
    <col min="26" max="26" width="6.421875" style="0" hidden="1" customWidth="1"/>
    <col min="27" max="27" width="7.421875" style="0" hidden="1" customWidth="1"/>
    <col min="28" max="28" width="5.8515625" style="0" hidden="1" customWidth="1"/>
    <col min="29" max="29" width="6.421875" style="0" hidden="1" customWidth="1"/>
    <col min="30" max="30" width="7.421875" style="0" hidden="1" customWidth="1"/>
    <col min="31" max="31" width="5.8515625" style="0" hidden="1" customWidth="1"/>
  </cols>
  <sheetData>
    <row r="1" spans="32:34" ht="15.75">
      <c r="AF1" s="194" t="s">
        <v>69</v>
      </c>
      <c r="AG1" s="194"/>
      <c r="AH1" s="194"/>
    </row>
    <row r="2" spans="32:34" ht="15.75">
      <c r="AF2" s="196" t="s">
        <v>65</v>
      </c>
      <c r="AG2" s="194"/>
      <c r="AH2" s="194"/>
    </row>
    <row r="3" spans="32:34" ht="15.75">
      <c r="AF3" s="194" t="s">
        <v>168</v>
      </c>
      <c r="AG3" s="194"/>
      <c r="AH3" s="194"/>
    </row>
    <row r="4" spans="32:34" ht="15.75">
      <c r="AF4" s="196" t="s">
        <v>300</v>
      </c>
      <c r="AG4" s="194"/>
      <c r="AH4" s="194"/>
    </row>
    <row r="5" ht="12.75">
      <c r="AF5" s="70"/>
    </row>
    <row r="6" ht="12.75">
      <c r="U6" s="70"/>
    </row>
    <row r="7" spans="1:31" ht="12.75">
      <c r="A7" s="481" t="s">
        <v>66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</row>
    <row r="8" spans="1:31" ht="12.75">
      <c r="A8" s="481" t="s">
        <v>62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</row>
    <row r="9" spans="1:31" ht="12.75">
      <c r="A9" s="1"/>
      <c r="B9" s="106"/>
      <c r="C9" s="106"/>
      <c r="D9" s="104"/>
      <c r="E9" s="104"/>
      <c r="F9" s="104"/>
      <c r="G9" s="104"/>
      <c r="H9" s="104"/>
      <c r="I9" s="104"/>
      <c r="J9" s="106"/>
      <c r="K9" s="70"/>
      <c r="L9" s="105"/>
      <c r="M9" s="105"/>
      <c r="N9" s="70"/>
      <c r="O9" s="70"/>
      <c r="P9" s="70"/>
      <c r="Q9" s="3"/>
      <c r="R9" s="3"/>
      <c r="S9" s="3"/>
      <c r="V9" s="3"/>
      <c r="Z9" s="3"/>
      <c r="AA9" s="3"/>
      <c r="AB9" s="3"/>
      <c r="AC9" s="3"/>
      <c r="AD9" s="3"/>
      <c r="AE9" s="3"/>
    </row>
    <row r="10" spans="1:31" ht="12.75">
      <c r="A10" s="1"/>
      <c r="B10" s="2" t="s">
        <v>36</v>
      </c>
      <c r="C10" s="2"/>
      <c r="D10" s="5" t="s">
        <v>164</v>
      </c>
      <c r="E10" s="5"/>
      <c r="F10" s="5"/>
      <c r="G10" s="2"/>
      <c r="H10" s="2"/>
      <c r="I10" s="2"/>
      <c r="J10" s="2"/>
      <c r="K10" s="3"/>
      <c r="L10" s="4"/>
      <c r="M10" s="4"/>
      <c r="N10" s="3"/>
      <c r="O10" s="3"/>
      <c r="P10" s="1"/>
      <c r="Q10" s="3"/>
      <c r="R10" s="3"/>
      <c r="S10" s="3"/>
      <c r="V10" s="70"/>
      <c r="W10" s="70"/>
      <c r="X10" s="70"/>
      <c r="Z10" s="3"/>
      <c r="AA10" s="3"/>
      <c r="AB10" s="3"/>
      <c r="AC10" s="3"/>
      <c r="AD10" s="3"/>
      <c r="AE10" s="3"/>
    </row>
    <row r="11" spans="1:31" ht="12.75">
      <c r="A11" s="1"/>
      <c r="B11" s="2" t="s">
        <v>30</v>
      </c>
      <c r="C11" s="2"/>
      <c r="D11" s="5" t="s">
        <v>225</v>
      </c>
      <c r="E11" s="5"/>
      <c r="F11" s="5"/>
      <c r="G11" s="5"/>
      <c r="H11" s="5"/>
      <c r="I11" s="5"/>
      <c r="J11" s="5"/>
      <c r="K11" s="4"/>
      <c r="L11" s="4"/>
      <c r="M11" s="4"/>
      <c r="N11" s="3"/>
      <c r="O11" s="3"/>
      <c r="P11" s="3"/>
      <c r="Q11" s="3"/>
      <c r="R11" s="3"/>
      <c r="S11" s="3"/>
      <c r="V11" s="70"/>
      <c r="W11" s="70"/>
      <c r="X11" s="70"/>
      <c r="Z11" s="3"/>
      <c r="AA11" s="3"/>
      <c r="AB11" s="3"/>
      <c r="AC11" s="3"/>
      <c r="AD11" s="3"/>
      <c r="AE11" s="3"/>
    </row>
    <row r="12" spans="1:31" ht="15.75">
      <c r="A12" s="1"/>
      <c r="B12" s="2" t="s">
        <v>89</v>
      </c>
      <c r="C12" s="2"/>
      <c r="D12" s="129" t="s">
        <v>224</v>
      </c>
      <c r="E12" s="129"/>
      <c r="F12" s="2"/>
      <c r="G12" s="2"/>
      <c r="H12" s="2"/>
      <c r="I12" s="2"/>
      <c r="J12" s="2"/>
      <c r="K12" s="3"/>
      <c r="L12" s="4"/>
      <c r="M12" s="4"/>
      <c r="N12" s="3"/>
      <c r="O12" s="3"/>
      <c r="P12" s="1"/>
      <c r="Q12" s="3"/>
      <c r="R12" s="3"/>
      <c r="S12" s="3"/>
      <c r="V12" s="70"/>
      <c r="W12" s="70"/>
      <c r="X12" s="70"/>
      <c r="Z12" s="3"/>
      <c r="AA12" s="3"/>
      <c r="AB12" s="3"/>
      <c r="AC12" s="3"/>
      <c r="AD12" s="3"/>
      <c r="AE12" s="3"/>
    </row>
    <row r="13" spans="1:31" ht="12.75">
      <c r="A13" s="1"/>
      <c r="B13" s="3" t="s">
        <v>31</v>
      </c>
      <c r="C13" s="3"/>
      <c r="D13" s="4" t="s">
        <v>226</v>
      </c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70"/>
      <c r="V13" s="70"/>
      <c r="W13" s="70"/>
      <c r="X13" s="70"/>
      <c r="Z13" s="3"/>
      <c r="AA13" s="3"/>
      <c r="AB13" s="3"/>
      <c r="AC13" s="3"/>
      <c r="AD13" s="3"/>
      <c r="AE13" s="3"/>
    </row>
    <row r="14" spans="1:31" ht="12.75">
      <c r="A14" s="1"/>
      <c r="B14" s="3" t="s">
        <v>10</v>
      </c>
      <c r="C14" s="3"/>
      <c r="D14" s="4" t="s">
        <v>167</v>
      </c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Z14" s="3"/>
      <c r="AA14" s="3"/>
      <c r="AB14" s="3"/>
      <c r="AC14" s="3"/>
      <c r="AD14" s="3"/>
      <c r="AE14" s="3"/>
    </row>
    <row r="15" spans="1:31" ht="12.75">
      <c r="A15" s="1"/>
      <c r="B15" s="8" t="s">
        <v>43</v>
      </c>
      <c r="C15" s="8"/>
      <c r="D15" s="4" t="s">
        <v>34</v>
      </c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Z15" s="3"/>
      <c r="AA15" s="3"/>
      <c r="AB15" s="3"/>
      <c r="AC15" s="3"/>
      <c r="AD15" s="3"/>
      <c r="AE15" s="3"/>
    </row>
    <row r="16" spans="1:31" ht="12.75">
      <c r="A16" s="1"/>
      <c r="B16" s="8" t="s">
        <v>41</v>
      </c>
      <c r="C16" s="8"/>
      <c r="D16" s="4" t="s">
        <v>34</v>
      </c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Z16" s="3"/>
      <c r="AA16" s="3"/>
      <c r="AB16" s="3"/>
      <c r="AC16" s="3"/>
      <c r="AD16" s="3"/>
      <c r="AE16" s="3"/>
    </row>
    <row r="17" spans="1:31" ht="12.75">
      <c r="A17" s="1"/>
      <c r="B17" s="3" t="s">
        <v>32</v>
      </c>
      <c r="C17" s="3"/>
      <c r="D17" s="5">
        <v>60</v>
      </c>
      <c r="E17" s="5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Z17" s="3"/>
      <c r="AA17" s="3"/>
      <c r="AB17" s="3"/>
      <c r="AC17" s="3"/>
      <c r="AD17" s="3"/>
      <c r="AE17" s="3"/>
    </row>
    <row r="18" spans="1:31" ht="13.5" thickBot="1">
      <c r="A18" s="1"/>
      <c r="B18" s="3" t="s">
        <v>33</v>
      </c>
      <c r="C18" s="3"/>
      <c r="D18" s="4" t="s">
        <v>227</v>
      </c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Z18" s="3"/>
      <c r="AA18" s="3"/>
      <c r="AB18" s="3"/>
      <c r="AC18" s="3"/>
      <c r="AD18" s="3"/>
      <c r="AE18" s="3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I31+I35+I39</f>
        <v>342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135"/>
      <c r="AA23" s="135"/>
      <c r="AB23" s="135"/>
      <c r="AC23" s="135"/>
      <c r="AD23" s="135"/>
      <c r="AE23" s="160"/>
    </row>
    <row r="24" spans="1:31" ht="12.75">
      <c r="A24" s="24" t="s">
        <v>1</v>
      </c>
      <c r="B24" s="26" t="s">
        <v>142</v>
      </c>
      <c r="C24" s="121"/>
      <c r="D24" s="30">
        <v>1</v>
      </c>
      <c r="E24" s="175">
        <f aca="true" t="shared" si="0" ref="E24:E30">D24*27</f>
        <v>27</v>
      </c>
      <c r="F24" s="176">
        <f aca="true" t="shared" si="1" ref="F24:F29">TRUNC((E24-SUM(K24))*0.3)</f>
        <v>6</v>
      </c>
      <c r="G24" s="176">
        <f>E24-F24-K24</f>
        <v>16</v>
      </c>
      <c r="H24" s="170">
        <f aca="true" t="shared" si="2" ref="H24:H29">G24-I24</f>
        <v>12</v>
      </c>
      <c r="I24" s="180">
        <f aca="true" t="shared" si="3" ref="I24:I29">TRUNC(G24*0.29)</f>
        <v>4</v>
      </c>
      <c r="J24" s="32">
        <v>0</v>
      </c>
      <c r="K24" s="31">
        <f>D24*5</f>
        <v>5</v>
      </c>
      <c r="L24" s="31">
        <v>2</v>
      </c>
      <c r="M24" s="97">
        <f aca="true" t="shared" si="4" ref="M24:M29">F24+G24</f>
        <v>22</v>
      </c>
      <c r="N24" s="99">
        <f aca="true" t="shared" si="5" ref="N24:O26">F24</f>
        <v>6</v>
      </c>
      <c r="O24" s="100">
        <f t="shared" si="5"/>
        <v>16</v>
      </c>
      <c r="P24" s="88">
        <f aca="true" t="shared" si="6" ref="P24:P31">SUM(N24:O24)</f>
        <v>22</v>
      </c>
      <c r="Q24" s="101"/>
      <c r="R24" s="100"/>
      <c r="S24" s="80">
        <f aca="true" t="shared" si="7" ref="S24:S31">SUM(Q24:R24)</f>
        <v>0</v>
      </c>
      <c r="T24" s="99"/>
      <c r="U24" s="100"/>
      <c r="V24" s="80">
        <f aca="true" t="shared" si="8" ref="V24:V31">SUM(T24:U24)</f>
        <v>0</v>
      </c>
      <c r="W24" s="101"/>
      <c r="X24" s="100"/>
      <c r="Y24" s="80">
        <f aca="true" t="shared" si="9" ref="Y24:Y31">SUM(W24:X24)</f>
        <v>0</v>
      </c>
      <c r="Z24" s="139"/>
      <c r="AA24" s="139"/>
      <c r="AB24" s="136">
        <f>SUM(Z24:AA24)</f>
        <v>0</v>
      </c>
      <c r="AC24" s="139"/>
      <c r="AD24" s="139"/>
      <c r="AE24" s="161">
        <f aca="true" t="shared" si="10" ref="AE24:AE31">SUM(AC24:AD24)</f>
        <v>0</v>
      </c>
    </row>
    <row r="25" spans="1:31" ht="12.75">
      <c r="A25" s="24" t="s">
        <v>85</v>
      </c>
      <c r="B25" s="26" t="s">
        <v>86</v>
      </c>
      <c r="C25" s="121"/>
      <c r="D25" s="30">
        <v>2</v>
      </c>
      <c r="E25" s="175">
        <f t="shared" si="0"/>
        <v>54</v>
      </c>
      <c r="F25" s="176">
        <f t="shared" si="1"/>
        <v>13</v>
      </c>
      <c r="G25" s="176">
        <f aca="true" t="shared" si="11" ref="G25:G30">E25-F25-K25</f>
        <v>31</v>
      </c>
      <c r="H25" s="170">
        <f t="shared" si="2"/>
        <v>23</v>
      </c>
      <c r="I25" s="180">
        <f t="shared" si="3"/>
        <v>8</v>
      </c>
      <c r="J25" s="32"/>
      <c r="K25" s="31">
        <f aca="true" t="shared" si="12" ref="K25:K30">D25*5</f>
        <v>10</v>
      </c>
      <c r="L25" s="31"/>
      <c r="M25" s="97">
        <f t="shared" si="4"/>
        <v>44</v>
      </c>
      <c r="N25" s="99">
        <f t="shared" si="5"/>
        <v>13</v>
      </c>
      <c r="O25" s="100">
        <f t="shared" si="5"/>
        <v>31</v>
      </c>
      <c r="P25" s="80">
        <f t="shared" si="6"/>
        <v>44</v>
      </c>
      <c r="Q25" s="101"/>
      <c r="R25" s="100"/>
      <c r="S25" s="80"/>
      <c r="T25" s="99"/>
      <c r="U25" s="100"/>
      <c r="V25" s="80"/>
      <c r="W25" s="101"/>
      <c r="X25" s="100"/>
      <c r="Y25" s="80"/>
      <c r="Z25" s="139"/>
      <c r="AA25" s="139"/>
      <c r="AB25" s="136">
        <f aca="true" t="shared" si="13" ref="AB25:AB30">SUM(Z25:AA25)</f>
        <v>0</v>
      </c>
      <c r="AC25" s="139"/>
      <c r="AD25" s="139"/>
      <c r="AE25" s="161">
        <f t="shared" si="10"/>
        <v>0</v>
      </c>
    </row>
    <row r="26" spans="1:31" ht="12.75">
      <c r="A26" s="14" t="s">
        <v>2</v>
      </c>
      <c r="B26" s="9" t="s">
        <v>228</v>
      </c>
      <c r="C26" s="123" t="s">
        <v>87</v>
      </c>
      <c r="D26" s="33">
        <v>15</v>
      </c>
      <c r="E26" s="175">
        <f t="shared" si="0"/>
        <v>405</v>
      </c>
      <c r="F26" s="176">
        <f t="shared" si="1"/>
        <v>99</v>
      </c>
      <c r="G26" s="176">
        <f t="shared" si="11"/>
        <v>231</v>
      </c>
      <c r="H26" s="170">
        <f t="shared" si="2"/>
        <v>165</v>
      </c>
      <c r="I26" s="180">
        <f t="shared" si="3"/>
        <v>66</v>
      </c>
      <c r="J26" s="34">
        <v>6</v>
      </c>
      <c r="K26" s="31">
        <f t="shared" si="12"/>
        <v>75</v>
      </c>
      <c r="L26" s="34">
        <v>6</v>
      </c>
      <c r="M26" s="97">
        <f t="shared" si="4"/>
        <v>330</v>
      </c>
      <c r="N26" s="99">
        <f t="shared" si="5"/>
        <v>99</v>
      </c>
      <c r="O26" s="100">
        <f t="shared" si="5"/>
        <v>231</v>
      </c>
      <c r="P26" s="80">
        <f t="shared" si="6"/>
        <v>330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139"/>
      <c r="AA26" s="139"/>
      <c r="AB26" s="136">
        <f>SUM(Z26:AA26)</f>
        <v>0</v>
      </c>
      <c r="AC26" s="139"/>
      <c r="AD26" s="139"/>
      <c r="AE26" s="161">
        <f t="shared" si="10"/>
        <v>0</v>
      </c>
    </row>
    <row r="27" spans="1:31" ht="12.75">
      <c r="A27" s="14" t="s">
        <v>13</v>
      </c>
      <c r="B27" s="10" t="s">
        <v>229</v>
      </c>
      <c r="C27" s="123" t="s">
        <v>87</v>
      </c>
      <c r="D27" s="33">
        <v>15</v>
      </c>
      <c r="E27" s="175">
        <f t="shared" si="0"/>
        <v>405</v>
      </c>
      <c r="F27" s="176">
        <f t="shared" si="1"/>
        <v>99</v>
      </c>
      <c r="G27" s="176">
        <f t="shared" si="11"/>
        <v>231</v>
      </c>
      <c r="H27" s="170">
        <f t="shared" si="2"/>
        <v>165</v>
      </c>
      <c r="I27" s="180">
        <f t="shared" si="3"/>
        <v>66</v>
      </c>
      <c r="J27" s="34">
        <v>6</v>
      </c>
      <c r="K27" s="31">
        <f t="shared" si="12"/>
        <v>75</v>
      </c>
      <c r="L27" s="34">
        <v>6</v>
      </c>
      <c r="M27" s="97">
        <f t="shared" si="4"/>
        <v>330</v>
      </c>
      <c r="N27" s="99">
        <f>F27</f>
        <v>99</v>
      </c>
      <c r="O27" s="100"/>
      <c r="P27" s="80">
        <f t="shared" si="6"/>
        <v>99</v>
      </c>
      <c r="Q27" s="99"/>
      <c r="R27" s="100">
        <f>G27</f>
        <v>231</v>
      </c>
      <c r="S27" s="80">
        <f t="shared" si="7"/>
        <v>231</v>
      </c>
      <c r="T27" s="99"/>
      <c r="U27" s="100"/>
      <c r="V27" s="80">
        <f t="shared" si="8"/>
        <v>0</v>
      </c>
      <c r="W27" s="101"/>
      <c r="X27" s="100"/>
      <c r="Y27" s="80">
        <f t="shared" si="9"/>
        <v>0</v>
      </c>
      <c r="Z27" s="139"/>
      <c r="AA27" s="139"/>
      <c r="AB27" s="136">
        <f t="shared" si="13"/>
        <v>0</v>
      </c>
      <c r="AC27" s="139"/>
      <c r="AD27" s="139"/>
      <c r="AE27" s="161">
        <f t="shared" si="10"/>
        <v>0</v>
      </c>
    </row>
    <row r="28" spans="1:31" ht="12.75">
      <c r="A28" s="14" t="s">
        <v>14</v>
      </c>
      <c r="B28" s="10" t="s">
        <v>230</v>
      </c>
      <c r="C28" s="123" t="s">
        <v>87</v>
      </c>
      <c r="D28" s="33">
        <v>10</v>
      </c>
      <c r="E28" s="175">
        <f t="shared" si="0"/>
        <v>270</v>
      </c>
      <c r="F28" s="176">
        <f t="shared" si="1"/>
        <v>66</v>
      </c>
      <c r="G28" s="176">
        <f t="shared" si="11"/>
        <v>154</v>
      </c>
      <c r="H28" s="170">
        <f t="shared" si="2"/>
        <v>110</v>
      </c>
      <c r="I28" s="180">
        <f t="shared" si="3"/>
        <v>44</v>
      </c>
      <c r="J28" s="36">
        <v>30</v>
      </c>
      <c r="K28" s="31">
        <f t="shared" si="12"/>
        <v>50</v>
      </c>
      <c r="L28" s="34">
        <v>12</v>
      </c>
      <c r="M28" s="97">
        <f t="shared" si="4"/>
        <v>220</v>
      </c>
      <c r="N28" s="99"/>
      <c r="O28" s="100"/>
      <c r="P28" s="80">
        <f t="shared" si="6"/>
        <v>0</v>
      </c>
      <c r="Q28" s="99">
        <f>F28</f>
        <v>66</v>
      </c>
      <c r="R28" s="100">
        <f>G28</f>
        <v>154</v>
      </c>
      <c r="S28" s="80">
        <f t="shared" si="7"/>
        <v>220</v>
      </c>
      <c r="T28" s="99"/>
      <c r="U28" s="100"/>
      <c r="V28" s="80">
        <f t="shared" si="8"/>
        <v>0</v>
      </c>
      <c r="W28" s="101"/>
      <c r="X28" s="100"/>
      <c r="Y28" s="80">
        <f t="shared" si="9"/>
        <v>0</v>
      </c>
      <c r="Z28" s="139"/>
      <c r="AA28" s="139"/>
      <c r="AB28" s="136">
        <f t="shared" si="13"/>
        <v>0</v>
      </c>
      <c r="AC28" s="139"/>
      <c r="AD28" s="139"/>
      <c r="AE28" s="161">
        <f t="shared" si="10"/>
        <v>0</v>
      </c>
    </row>
    <row r="29" spans="1:31" ht="12.75">
      <c r="A29" s="14" t="s">
        <v>15</v>
      </c>
      <c r="B29" s="130" t="s">
        <v>231</v>
      </c>
      <c r="C29" s="123" t="s">
        <v>87</v>
      </c>
      <c r="D29" s="33">
        <v>5</v>
      </c>
      <c r="E29" s="175">
        <f t="shared" si="0"/>
        <v>135</v>
      </c>
      <c r="F29" s="176">
        <f t="shared" si="1"/>
        <v>33</v>
      </c>
      <c r="G29" s="176">
        <f t="shared" si="11"/>
        <v>77</v>
      </c>
      <c r="H29" s="170">
        <f t="shared" si="2"/>
        <v>55</v>
      </c>
      <c r="I29" s="180">
        <f t="shared" si="3"/>
        <v>22</v>
      </c>
      <c r="J29" s="34">
        <v>15</v>
      </c>
      <c r="K29" s="31">
        <f t="shared" si="12"/>
        <v>25</v>
      </c>
      <c r="L29" s="34">
        <v>6</v>
      </c>
      <c r="M29" s="97">
        <f t="shared" si="4"/>
        <v>110</v>
      </c>
      <c r="N29" s="99">
        <f>F29</f>
        <v>33</v>
      </c>
      <c r="O29" s="100">
        <f>G29</f>
        <v>77</v>
      </c>
      <c r="P29" s="80">
        <f t="shared" si="6"/>
        <v>110</v>
      </c>
      <c r="Q29" s="99"/>
      <c r="R29" s="100"/>
      <c r="S29" s="80">
        <f t="shared" si="7"/>
        <v>0</v>
      </c>
      <c r="T29" s="99"/>
      <c r="U29" s="100"/>
      <c r="V29" s="80">
        <f t="shared" si="8"/>
        <v>0</v>
      </c>
      <c r="W29" s="101"/>
      <c r="X29" s="100"/>
      <c r="Y29" s="80">
        <f t="shared" si="9"/>
        <v>0</v>
      </c>
      <c r="Z29" s="139"/>
      <c r="AA29" s="139"/>
      <c r="AB29" s="136">
        <f t="shared" si="13"/>
        <v>0</v>
      </c>
      <c r="AC29" s="139"/>
      <c r="AD29" s="139"/>
      <c r="AE29" s="161">
        <f t="shared" si="10"/>
        <v>0</v>
      </c>
    </row>
    <row r="30" spans="1:31" ht="12.75">
      <c r="A30" s="14" t="s">
        <v>19</v>
      </c>
      <c r="B30" s="10" t="s">
        <v>29</v>
      </c>
      <c r="C30" s="123"/>
      <c r="D30" s="33">
        <v>5</v>
      </c>
      <c r="E30" s="175">
        <f t="shared" si="0"/>
        <v>135</v>
      </c>
      <c r="F30" s="34">
        <v>0</v>
      </c>
      <c r="G30" s="176">
        <f t="shared" si="11"/>
        <v>110</v>
      </c>
      <c r="H30" s="170"/>
      <c r="I30" s="180">
        <f>TRUNC(G30*1)</f>
        <v>110</v>
      </c>
      <c r="J30" s="34"/>
      <c r="K30" s="31">
        <f t="shared" si="12"/>
        <v>25</v>
      </c>
      <c r="L30" s="34"/>
      <c r="M30" s="97">
        <v>0</v>
      </c>
      <c r="N30" s="99"/>
      <c r="O30" s="100"/>
      <c r="P30" s="80">
        <f t="shared" si="6"/>
        <v>0</v>
      </c>
      <c r="Q30" s="99">
        <f>F30</f>
        <v>0</v>
      </c>
      <c r="R30" s="100">
        <f>G30</f>
        <v>110</v>
      </c>
      <c r="S30" s="80">
        <f t="shared" si="7"/>
        <v>110</v>
      </c>
      <c r="T30" s="99"/>
      <c r="U30" s="100"/>
      <c r="V30" s="80">
        <f t="shared" si="8"/>
        <v>0</v>
      </c>
      <c r="W30" s="101"/>
      <c r="X30" s="100"/>
      <c r="Y30" s="80">
        <f t="shared" si="9"/>
        <v>0</v>
      </c>
      <c r="Z30" s="139"/>
      <c r="AA30" s="139"/>
      <c r="AB30" s="136">
        <f t="shared" si="13"/>
        <v>0</v>
      </c>
      <c r="AC30" s="139"/>
      <c r="AD30" s="139"/>
      <c r="AE30" s="161">
        <f t="shared" si="10"/>
        <v>0</v>
      </c>
    </row>
    <row r="31" spans="1:31" ht="12.75">
      <c r="A31" s="15"/>
      <c r="B31" s="11" t="s">
        <v>42</v>
      </c>
      <c r="C31" s="115"/>
      <c r="D31" s="40">
        <f>SUM(D24:D30)</f>
        <v>53</v>
      </c>
      <c r="E31" s="163">
        <f>SUM(E24:E30)</f>
        <v>1431</v>
      </c>
      <c r="F31" s="41">
        <f>SUM(F24:F30)</f>
        <v>316</v>
      </c>
      <c r="G31" s="41">
        <f>SUM(G24:G30)</f>
        <v>850</v>
      </c>
      <c r="H31" s="171"/>
      <c r="I31" s="41">
        <f aca="true" t="shared" si="14" ref="I31:O31">SUM(I24:I30)</f>
        <v>320</v>
      </c>
      <c r="J31" s="41">
        <f t="shared" si="14"/>
        <v>57</v>
      </c>
      <c r="K31" s="41">
        <f t="shared" si="14"/>
        <v>265</v>
      </c>
      <c r="L31" s="41">
        <f t="shared" si="14"/>
        <v>32</v>
      </c>
      <c r="M31" s="98">
        <f t="shared" si="14"/>
        <v>1056</v>
      </c>
      <c r="N31" s="92">
        <f t="shared" si="14"/>
        <v>250</v>
      </c>
      <c r="O31" s="55">
        <f t="shared" si="14"/>
        <v>355</v>
      </c>
      <c r="P31" s="80">
        <f t="shared" si="6"/>
        <v>605</v>
      </c>
      <c r="Q31" s="92">
        <f>SUM(Q24:Q30)</f>
        <v>66</v>
      </c>
      <c r="R31" s="55">
        <f>SUM(R24:R30)</f>
        <v>495</v>
      </c>
      <c r="S31" s="80">
        <f t="shared" si="7"/>
        <v>561</v>
      </c>
      <c r="T31" s="92">
        <f>SUM(T24:T30)</f>
        <v>0</v>
      </c>
      <c r="U31" s="55">
        <f>SUM(U24:U30)</f>
        <v>0</v>
      </c>
      <c r="V31" s="80">
        <f t="shared" si="8"/>
        <v>0</v>
      </c>
      <c r="W31" s="92">
        <f>SUM(W24:W30)</f>
        <v>0</v>
      </c>
      <c r="X31" s="55">
        <f>SUM(X24:X30)</f>
        <v>0</v>
      </c>
      <c r="Y31" s="56">
        <f t="shared" si="9"/>
        <v>0</v>
      </c>
      <c r="Z31" s="92">
        <f>SUM(Z24:Z30)</f>
        <v>0</v>
      </c>
      <c r="AA31" s="55">
        <f>SUM(AA24:AA30)</f>
        <v>0</v>
      </c>
      <c r="AB31" s="80">
        <f>SUM(Z31:AA31)</f>
        <v>0</v>
      </c>
      <c r="AC31" s="92">
        <f>SUM(AC24:AC30)</f>
        <v>0</v>
      </c>
      <c r="AD31" s="55">
        <f>SUM(AD24:AD30)</f>
        <v>0</v>
      </c>
      <c r="AE31" s="56">
        <f t="shared" si="10"/>
        <v>0</v>
      </c>
    </row>
    <row r="32" spans="1:31" s="91" customFormat="1" ht="12.75">
      <c r="A32" s="89" t="s">
        <v>4</v>
      </c>
      <c r="B32" s="90" t="s">
        <v>24</v>
      </c>
      <c r="C32" s="116"/>
      <c r="D32" s="56"/>
      <c r="E32" s="78"/>
      <c r="F32" s="44"/>
      <c r="G32" s="43"/>
      <c r="H32" s="172"/>
      <c r="I32" s="43"/>
      <c r="J32" s="43"/>
      <c r="K32" s="43"/>
      <c r="L32" s="43"/>
      <c r="M32" s="45"/>
      <c r="N32" s="46"/>
      <c r="O32" s="65"/>
      <c r="P32" s="80"/>
      <c r="Q32" s="78"/>
      <c r="R32" s="81"/>
      <c r="S32" s="83"/>
      <c r="T32" s="46"/>
      <c r="U32" s="65"/>
      <c r="V32" s="80"/>
      <c r="W32" s="78"/>
      <c r="X32" s="81"/>
      <c r="Y32" s="138"/>
      <c r="Z32" s="43"/>
      <c r="AA32" s="43"/>
      <c r="AB32" s="43"/>
      <c r="AC32" s="43"/>
      <c r="AD32" s="43"/>
      <c r="AE32" s="43"/>
    </row>
    <row r="33" spans="1:31" ht="25.5">
      <c r="A33" s="154" t="s">
        <v>6</v>
      </c>
      <c r="B33" s="96" t="s">
        <v>232</v>
      </c>
      <c r="C33" s="123" t="s">
        <v>87</v>
      </c>
      <c r="D33" s="40">
        <v>5</v>
      </c>
      <c r="E33" s="175">
        <f>D33*27</f>
        <v>135</v>
      </c>
      <c r="F33" s="176">
        <f>TRUNC((E33-SUM(K33))*0.3)</f>
        <v>33</v>
      </c>
      <c r="G33" s="176">
        <f>E33-F33-K33</f>
        <v>77</v>
      </c>
      <c r="H33" s="170">
        <f>G33-I33</f>
        <v>55</v>
      </c>
      <c r="I33" s="180">
        <f>TRUNC(G33*0.29)</f>
        <v>22</v>
      </c>
      <c r="J33" s="34">
        <v>15</v>
      </c>
      <c r="K33" s="31">
        <f>D33*5</f>
        <v>25</v>
      </c>
      <c r="L33" s="34">
        <v>6</v>
      </c>
      <c r="M33" s="97">
        <f>F33+G33</f>
        <v>110</v>
      </c>
      <c r="N33" s="99"/>
      <c r="O33" s="100"/>
      <c r="P33" s="80">
        <f>SUM(N33:O33)</f>
        <v>0</v>
      </c>
      <c r="Q33" s="101">
        <f>F33</f>
        <v>33</v>
      </c>
      <c r="R33" s="100">
        <f>G33</f>
        <v>77</v>
      </c>
      <c r="S33" s="80">
        <f>SUM(Q33:R33)</f>
        <v>110</v>
      </c>
      <c r="T33" s="99"/>
      <c r="U33" s="100"/>
      <c r="V33" s="80">
        <f>SUM(T33:U33)</f>
        <v>0</v>
      </c>
      <c r="W33" s="101"/>
      <c r="X33" s="100"/>
      <c r="Y33" s="80">
        <f>SUM(W33:X33)</f>
        <v>0</v>
      </c>
      <c r="Z33" s="139"/>
      <c r="AA33" s="139"/>
      <c r="AB33" s="136">
        <f>SUM(Z33:AA33)</f>
        <v>0</v>
      </c>
      <c r="AC33" s="158"/>
      <c r="AD33" s="158"/>
      <c r="AE33" s="161">
        <f>SUM(AC33:AD33)</f>
        <v>0</v>
      </c>
    </row>
    <row r="34" spans="1:31" ht="25.5">
      <c r="A34" s="154" t="s">
        <v>7</v>
      </c>
      <c r="B34" s="10" t="s">
        <v>233</v>
      </c>
      <c r="C34" s="123"/>
      <c r="D34" s="33">
        <v>0</v>
      </c>
      <c r="E34" s="175">
        <f>D34*27</f>
        <v>0</v>
      </c>
      <c r="F34" s="176">
        <f>TRUNC((E34-SUM(K34))*0.3)</f>
        <v>0</v>
      </c>
      <c r="G34" s="176">
        <f>E34-F34-K34</f>
        <v>0</v>
      </c>
      <c r="H34" s="170">
        <f>G34-I34</f>
        <v>0</v>
      </c>
      <c r="I34" s="180">
        <f>TRUNC(G34*0.29)</f>
        <v>0</v>
      </c>
      <c r="J34" s="34">
        <v>0</v>
      </c>
      <c r="K34" s="31">
        <f>D34*5</f>
        <v>0</v>
      </c>
      <c r="L34" s="34">
        <v>0</v>
      </c>
      <c r="M34" s="97">
        <f>F34+G34</f>
        <v>0</v>
      </c>
      <c r="N34" s="99"/>
      <c r="O34" s="100"/>
      <c r="P34" s="80">
        <f>SUM(N34:O34)</f>
        <v>0</v>
      </c>
      <c r="Q34" s="101"/>
      <c r="R34" s="100"/>
      <c r="S34" s="80">
        <f>SUM(Q34:R34)</f>
        <v>0</v>
      </c>
      <c r="T34" s="99"/>
      <c r="U34" s="100"/>
      <c r="V34" s="80">
        <f>SUM(T34:U34)</f>
        <v>0</v>
      </c>
      <c r="W34" s="101"/>
      <c r="X34" s="100"/>
      <c r="Y34" s="80">
        <f>SUM(W34:X34)</f>
        <v>0</v>
      </c>
      <c r="Z34" s="139"/>
      <c r="AA34" s="139"/>
      <c r="AB34" s="136">
        <f>SUM(Z34:AA34)</f>
        <v>0</v>
      </c>
      <c r="AC34" s="139"/>
      <c r="AD34" s="158"/>
      <c r="AE34" s="161">
        <f>SUM(AC34:AD34)</f>
        <v>0</v>
      </c>
    </row>
    <row r="35" spans="1:31" ht="12.75">
      <c r="A35" s="18"/>
      <c r="B35" s="11" t="s">
        <v>42</v>
      </c>
      <c r="C35" s="115"/>
      <c r="D35" s="40">
        <f aca="true" t="shared" si="15" ref="D35:AD35">SUM(D33:D34)</f>
        <v>5</v>
      </c>
      <c r="E35" s="163">
        <f>SUM(E33:E34)</f>
        <v>135</v>
      </c>
      <c r="F35" s="41">
        <f t="shared" si="15"/>
        <v>33</v>
      </c>
      <c r="G35" s="41">
        <f t="shared" si="15"/>
        <v>77</v>
      </c>
      <c r="H35" s="171"/>
      <c r="I35" s="41">
        <f>SUM(I33:I34)</f>
        <v>22</v>
      </c>
      <c r="J35" s="41">
        <f t="shared" si="15"/>
        <v>15</v>
      </c>
      <c r="K35" s="41">
        <f t="shared" si="15"/>
        <v>25</v>
      </c>
      <c r="L35" s="41">
        <f t="shared" si="15"/>
        <v>6</v>
      </c>
      <c r="M35" s="98">
        <f t="shared" si="15"/>
        <v>110</v>
      </c>
      <c r="N35" s="35">
        <f t="shared" si="15"/>
        <v>0</v>
      </c>
      <c r="O35" s="63">
        <f t="shared" si="15"/>
        <v>0</v>
      </c>
      <c r="P35" s="80">
        <f t="shared" si="15"/>
        <v>0</v>
      </c>
      <c r="Q35" s="35">
        <f t="shared" si="15"/>
        <v>33</v>
      </c>
      <c r="R35" s="63">
        <f t="shared" si="15"/>
        <v>77</v>
      </c>
      <c r="S35" s="80">
        <f t="shared" si="15"/>
        <v>110</v>
      </c>
      <c r="T35" s="35">
        <f t="shared" si="15"/>
        <v>0</v>
      </c>
      <c r="U35" s="63">
        <f t="shared" si="15"/>
        <v>0</v>
      </c>
      <c r="V35" s="80">
        <f t="shared" si="15"/>
        <v>0</v>
      </c>
      <c r="W35" s="35">
        <f t="shared" si="15"/>
        <v>0</v>
      </c>
      <c r="X35" s="63">
        <f t="shared" si="15"/>
        <v>0</v>
      </c>
      <c r="Y35" s="80">
        <f t="shared" si="15"/>
        <v>0</v>
      </c>
      <c r="Z35" s="35">
        <f t="shared" si="15"/>
        <v>0</v>
      </c>
      <c r="AA35" s="63">
        <f t="shared" si="15"/>
        <v>0</v>
      </c>
      <c r="AB35" s="80">
        <f t="shared" si="15"/>
        <v>0</v>
      </c>
      <c r="AC35" s="35">
        <f t="shared" si="15"/>
        <v>0</v>
      </c>
      <c r="AD35" s="63">
        <f t="shared" si="15"/>
        <v>0</v>
      </c>
      <c r="AE35" s="161">
        <f>SUM(AC35:AD35)</f>
        <v>0</v>
      </c>
    </row>
    <row r="36" spans="1:31" ht="12.75">
      <c r="A36" s="19" t="s">
        <v>5</v>
      </c>
      <c r="B36" s="12" t="s">
        <v>23</v>
      </c>
      <c r="C36" s="117"/>
      <c r="D36" s="56"/>
      <c r="E36" s="78"/>
      <c r="F36" s="44"/>
      <c r="G36" s="43"/>
      <c r="H36" s="172"/>
      <c r="I36" s="43"/>
      <c r="J36" s="43"/>
      <c r="K36" s="43"/>
      <c r="L36" s="43"/>
      <c r="M36" s="57"/>
      <c r="N36" s="42"/>
      <c r="O36" s="65"/>
      <c r="P36" s="80"/>
      <c r="Q36" s="78"/>
      <c r="R36" s="65"/>
      <c r="S36" s="83"/>
      <c r="T36" s="46"/>
      <c r="U36" s="65"/>
      <c r="V36" s="80"/>
      <c r="W36" s="78"/>
      <c r="X36" s="65"/>
      <c r="Y36" s="80"/>
      <c r="Z36" s="137"/>
      <c r="AA36" s="137"/>
      <c r="AB36" s="137"/>
      <c r="AC36" s="137"/>
      <c r="AD36" s="137"/>
      <c r="AE36" s="46"/>
    </row>
    <row r="37" spans="1:31" ht="12.75">
      <c r="A37" s="20" t="s">
        <v>9</v>
      </c>
      <c r="B37" s="10" t="s">
        <v>61</v>
      </c>
      <c r="C37" s="114"/>
      <c r="D37" s="33">
        <v>1</v>
      </c>
      <c r="E37" s="175">
        <f>D37*27</f>
        <v>27</v>
      </c>
      <c r="F37" s="176">
        <f>TRUNC((E37-SUM(K37))*0.3)</f>
        <v>6</v>
      </c>
      <c r="G37" s="176">
        <f>E37-F37-K37</f>
        <v>16</v>
      </c>
      <c r="H37" s="172"/>
      <c r="I37" s="179"/>
      <c r="J37" s="36"/>
      <c r="K37" s="31">
        <f>D37*5</f>
        <v>5</v>
      </c>
      <c r="L37" s="36"/>
      <c r="M37" s="97">
        <f>F37+G37</f>
        <v>22</v>
      </c>
      <c r="N37" s="102">
        <f>F37</f>
        <v>6</v>
      </c>
      <c r="O37" s="103">
        <f>G37</f>
        <v>16</v>
      </c>
      <c r="P37" s="80">
        <f>SUM(N37:O37)</f>
        <v>22</v>
      </c>
      <c r="Q37" s="101"/>
      <c r="R37" s="100"/>
      <c r="S37" s="80">
        <f>SUM(Q37:R37)</f>
        <v>0</v>
      </c>
      <c r="T37" s="99"/>
      <c r="U37" s="100"/>
      <c r="V37" s="80">
        <f>SUM(T37:U37)</f>
        <v>0</v>
      </c>
      <c r="W37" s="101"/>
      <c r="X37" s="100"/>
      <c r="Y37" s="80">
        <f>SUM(W37:X37)</f>
        <v>0</v>
      </c>
      <c r="Z37" s="139"/>
      <c r="AA37" s="139"/>
      <c r="AB37" s="136">
        <f>SUM(Z37:AA37)</f>
        <v>0</v>
      </c>
      <c r="AC37" s="139"/>
      <c r="AD37" s="139"/>
      <c r="AE37" s="161">
        <f>SUM(AC37:AD37)</f>
        <v>0</v>
      </c>
    </row>
    <row r="38" spans="1:31" ht="12.75" customHeight="1">
      <c r="A38" s="20" t="s">
        <v>22</v>
      </c>
      <c r="B38" s="10" t="s">
        <v>68</v>
      </c>
      <c r="C38" s="114"/>
      <c r="D38" s="33">
        <v>1</v>
      </c>
      <c r="E38" s="175">
        <f>D38*27</f>
        <v>27</v>
      </c>
      <c r="F38" s="176">
        <f>TRUNC((E38-SUM(K38))*0.3)</f>
        <v>6</v>
      </c>
      <c r="G38" s="176">
        <f>E38-F38-K38</f>
        <v>16</v>
      </c>
      <c r="H38" s="172"/>
      <c r="I38" s="179"/>
      <c r="J38" s="36"/>
      <c r="K38" s="31">
        <f>D38*5</f>
        <v>5</v>
      </c>
      <c r="L38" s="36"/>
      <c r="M38" s="97">
        <f>F38+G38</f>
        <v>22</v>
      </c>
      <c r="N38" s="102">
        <f>F38</f>
        <v>6</v>
      </c>
      <c r="O38" s="103">
        <f>G38</f>
        <v>16</v>
      </c>
      <c r="P38" s="80">
        <f>SUM(N38:O38)</f>
        <v>22</v>
      </c>
      <c r="Q38" s="99"/>
      <c r="R38" s="100"/>
      <c r="S38" s="80">
        <f>SUM(Q38:R38)</f>
        <v>0</v>
      </c>
      <c r="T38" s="99"/>
      <c r="U38" s="100"/>
      <c r="V38" s="80">
        <f>SUM(T38:U38)</f>
        <v>0</v>
      </c>
      <c r="W38" s="101"/>
      <c r="X38" s="100"/>
      <c r="Y38" s="80">
        <f>SUM(W38:X38)</f>
        <v>0</v>
      </c>
      <c r="Z38" s="139"/>
      <c r="AA38" s="139"/>
      <c r="AB38" s="136">
        <f>SUM(Z38:AA38)</f>
        <v>0</v>
      </c>
      <c r="AC38" s="139"/>
      <c r="AD38" s="139"/>
      <c r="AE38" s="161">
        <f>SUM(AC38:AD38)</f>
        <v>0</v>
      </c>
    </row>
    <row r="39" spans="1:31" ht="12.75">
      <c r="A39" s="21"/>
      <c r="B39" s="11" t="s">
        <v>131</v>
      </c>
      <c r="C39" s="115"/>
      <c r="D39" s="40">
        <f aca="true" t="shared" si="16" ref="D39:M39">SUM(D37:D38)</f>
        <v>2</v>
      </c>
      <c r="E39" s="40">
        <f>SUM(E37:E38)</f>
        <v>54</v>
      </c>
      <c r="F39" s="40">
        <f t="shared" si="16"/>
        <v>12</v>
      </c>
      <c r="G39" s="41">
        <f t="shared" si="16"/>
        <v>32</v>
      </c>
      <c r="H39" s="171"/>
      <c r="I39" s="41">
        <f t="shared" si="16"/>
        <v>0</v>
      </c>
      <c r="J39" s="41">
        <f t="shared" si="16"/>
        <v>0</v>
      </c>
      <c r="K39" s="41">
        <f t="shared" si="16"/>
        <v>10</v>
      </c>
      <c r="L39" s="41">
        <f t="shared" si="16"/>
        <v>0</v>
      </c>
      <c r="M39" s="98">
        <f t="shared" si="16"/>
        <v>44</v>
      </c>
      <c r="N39" s="35">
        <f aca="true" t="shared" si="17" ref="N39:S39">SUM(N37:N38)</f>
        <v>12</v>
      </c>
      <c r="O39" s="63">
        <f t="shared" si="17"/>
        <v>32</v>
      </c>
      <c r="P39" s="80">
        <f t="shared" si="17"/>
        <v>44</v>
      </c>
      <c r="Q39" s="35">
        <f t="shared" si="17"/>
        <v>0</v>
      </c>
      <c r="R39" s="63">
        <f t="shared" si="17"/>
        <v>0</v>
      </c>
      <c r="S39" s="80">
        <f t="shared" si="17"/>
        <v>0</v>
      </c>
      <c r="T39" s="35">
        <f aca="true" t="shared" si="18" ref="T39:AE39">SUM(T36:T38)</f>
        <v>0</v>
      </c>
      <c r="U39" s="63">
        <f t="shared" si="18"/>
        <v>0</v>
      </c>
      <c r="V39" s="80">
        <f t="shared" si="18"/>
        <v>0</v>
      </c>
      <c r="W39" s="35">
        <f t="shared" si="18"/>
        <v>0</v>
      </c>
      <c r="X39" s="63">
        <f t="shared" si="18"/>
        <v>0</v>
      </c>
      <c r="Y39" s="80">
        <f t="shared" si="18"/>
        <v>0</v>
      </c>
      <c r="Z39" s="35">
        <f t="shared" si="18"/>
        <v>0</v>
      </c>
      <c r="AA39" s="63">
        <f t="shared" si="18"/>
        <v>0</v>
      </c>
      <c r="AB39" s="80">
        <f t="shared" si="18"/>
        <v>0</v>
      </c>
      <c r="AC39" s="35">
        <f t="shared" si="18"/>
        <v>0</v>
      </c>
      <c r="AD39" s="63">
        <f t="shared" si="18"/>
        <v>0</v>
      </c>
      <c r="AE39" s="56">
        <f t="shared" si="18"/>
        <v>0</v>
      </c>
    </row>
    <row r="40" spans="1:31" s="23" customFormat="1" ht="13.5" hidden="1" thickBot="1">
      <c r="A40" s="134" t="s">
        <v>100</v>
      </c>
      <c r="B40" s="132" t="s">
        <v>101</v>
      </c>
      <c r="C40" s="133"/>
      <c r="D40" s="142"/>
      <c r="E40" s="164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12.75" hidden="1">
      <c r="A41" s="21" t="s">
        <v>102</v>
      </c>
      <c r="B41" s="147" t="s">
        <v>103</v>
      </c>
      <c r="C41" s="115"/>
      <c r="D41" s="40"/>
      <c r="E41" s="163"/>
      <c r="F41" s="41"/>
      <c r="G41" s="41"/>
      <c r="H41" s="41"/>
      <c r="I41" s="41"/>
      <c r="J41" s="41"/>
      <c r="K41" s="41"/>
      <c r="L41" s="41"/>
      <c r="M41" s="97">
        <f aca="true" t="shared" si="19" ref="M41:M62">F41+G41+J41+L41</f>
        <v>0</v>
      </c>
      <c r="N41" s="140"/>
      <c r="O41" s="141"/>
      <c r="P41" s="80">
        <f aca="true" t="shared" si="20" ref="P41:P62">SUM(N41:O41)</f>
        <v>0</v>
      </c>
      <c r="Q41" s="140"/>
      <c r="R41" s="141"/>
      <c r="S41" s="80">
        <f aca="true" t="shared" si="21" ref="S41:S62">SUM(Q41:R41)</f>
        <v>0</v>
      </c>
      <c r="T41" s="140"/>
      <c r="U41" s="141"/>
      <c r="V41" s="80">
        <f aca="true" t="shared" si="22" ref="V41:V62">SUM(T41:U41)</f>
        <v>0</v>
      </c>
      <c r="W41" s="140"/>
      <c r="X41" s="141"/>
      <c r="Y41" s="80">
        <f aca="true" t="shared" si="23" ref="Y41:Y62">SUM(W41:X41)</f>
        <v>0</v>
      </c>
      <c r="Z41" s="140"/>
      <c r="AA41" s="141"/>
      <c r="AB41" s="80">
        <f aca="true" t="shared" si="24" ref="AB41:AB62">SUM(Z41:AA41)</f>
        <v>0</v>
      </c>
      <c r="AC41" s="140"/>
      <c r="AD41" s="141"/>
      <c r="AE41" s="56">
        <f aca="true" t="shared" si="25" ref="AE41:AE59">SUM(AC41:AD41)</f>
        <v>0</v>
      </c>
    </row>
    <row r="42" spans="1:31" ht="12.75" hidden="1">
      <c r="A42" s="21"/>
      <c r="B42" s="10" t="s">
        <v>104</v>
      </c>
      <c r="C42" s="115"/>
      <c r="D42" s="40"/>
      <c r="E42" s="163"/>
      <c r="F42" s="41"/>
      <c r="G42" s="41"/>
      <c r="H42" s="41"/>
      <c r="I42" s="41"/>
      <c r="J42" s="41"/>
      <c r="K42" s="41"/>
      <c r="L42" s="41"/>
      <c r="M42" s="97">
        <f t="shared" si="19"/>
        <v>0</v>
      </c>
      <c r="N42" s="140"/>
      <c r="O42" s="141"/>
      <c r="P42" s="80">
        <f t="shared" si="20"/>
        <v>0</v>
      </c>
      <c r="Q42" s="140"/>
      <c r="R42" s="141"/>
      <c r="S42" s="80">
        <f t="shared" si="21"/>
        <v>0</v>
      </c>
      <c r="T42" s="140"/>
      <c r="U42" s="141"/>
      <c r="V42" s="80">
        <f t="shared" si="22"/>
        <v>0</v>
      </c>
      <c r="W42" s="140"/>
      <c r="X42" s="141"/>
      <c r="Y42" s="80">
        <f t="shared" si="23"/>
        <v>0</v>
      </c>
      <c r="Z42" s="140"/>
      <c r="AA42" s="141"/>
      <c r="AB42" s="80">
        <f t="shared" si="24"/>
        <v>0</v>
      </c>
      <c r="AC42" s="140"/>
      <c r="AD42" s="141"/>
      <c r="AE42" s="56">
        <f t="shared" si="25"/>
        <v>0</v>
      </c>
    </row>
    <row r="43" spans="1:31" ht="12.75" hidden="1">
      <c r="A43" s="21"/>
      <c r="B43" s="10" t="s">
        <v>105</v>
      </c>
      <c r="C43" s="115"/>
      <c r="D43" s="40"/>
      <c r="E43" s="163"/>
      <c r="F43" s="41"/>
      <c r="G43" s="41"/>
      <c r="H43" s="41"/>
      <c r="I43" s="41"/>
      <c r="J43" s="41"/>
      <c r="K43" s="41"/>
      <c r="L43" s="41"/>
      <c r="M43" s="97">
        <f t="shared" si="19"/>
        <v>0</v>
      </c>
      <c r="N43" s="140"/>
      <c r="O43" s="141"/>
      <c r="P43" s="80">
        <f t="shared" si="20"/>
        <v>0</v>
      </c>
      <c r="Q43" s="140"/>
      <c r="R43" s="141"/>
      <c r="S43" s="80">
        <f t="shared" si="21"/>
        <v>0</v>
      </c>
      <c r="T43" s="140"/>
      <c r="U43" s="141"/>
      <c r="V43" s="80">
        <f t="shared" si="22"/>
        <v>0</v>
      </c>
      <c r="W43" s="140"/>
      <c r="X43" s="141"/>
      <c r="Y43" s="80">
        <f t="shared" si="23"/>
        <v>0</v>
      </c>
      <c r="Z43" s="140"/>
      <c r="AA43" s="141"/>
      <c r="AB43" s="80">
        <f t="shared" si="24"/>
        <v>0</v>
      </c>
      <c r="AC43" s="140"/>
      <c r="AD43" s="141"/>
      <c r="AE43" s="56">
        <f t="shared" si="25"/>
        <v>0</v>
      </c>
    </row>
    <row r="44" spans="1:31" ht="12.75" hidden="1">
      <c r="A44" s="21" t="s">
        <v>106</v>
      </c>
      <c r="B44" s="147" t="s">
        <v>147</v>
      </c>
      <c r="C44" s="115"/>
      <c r="D44" s="40"/>
      <c r="E44" s="163"/>
      <c r="F44" s="41"/>
      <c r="G44" s="41"/>
      <c r="H44" s="41"/>
      <c r="I44" s="41"/>
      <c r="J44" s="41"/>
      <c r="K44" s="41"/>
      <c r="L44" s="41"/>
      <c r="M44" s="97">
        <f t="shared" si="19"/>
        <v>0</v>
      </c>
      <c r="N44" s="140"/>
      <c r="O44" s="141"/>
      <c r="P44" s="80">
        <f t="shared" si="20"/>
        <v>0</v>
      </c>
      <c r="Q44" s="140"/>
      <c r="R44" s="141"/>
      <c r="S44" s="80">
        <f t="shared" si="21"/>
        <v>0</v>
      </c>
      <c r="T44" s="140"/>
      <c r="U44" s="141"/>
      <c r="V44" s="80">
        <f t="shared" si="22"/>
        <v>0</v>
      </c>
      <c r="W44" s="140"/>
      <c r="X44" s="141"/>
      <c r="Y44" s="80">
        <f t="shared" si="23"/>
        <v>0</v>
      </c>
      <c r="Z44" s="140"/>
      <c r="AA44" s="141"/>
      <c r="AB44" s="80">
        <f t="shared" si="24"/>
        <v>0</v>
      </c>
      <c r="AC44" s="140"/>
      <c r="AD44" s="141"/>
      <c r="AE44" s="56">
        <f t="shared" si="25"/>
        <v>0</v>
      </c>
    </row>
    <row r="45" spans="1:31" ht="12.75" hidden="1">
      <c r="A45" s="21" t="s">
        <v>108</v>
      </c>
      <c r="B45" s="147" t="s">
        <v>107</v>
      </c>
      <c r="C45" s="115"/>
      <c r="D45" s="40"/>
      <c r="E45" s="163"/>
      <c r="F45" s="41"/>
      <c r="G45" s="41"/>
      <c r="H45" s="41"/>
      <c r="I45" s="41"/>
      <c r="J45" s="41"/>
      <c r="K45" s="41"/>
      <c r="L45" s="41"/>
      <c r="M45" s="97">
        <f>F45+G45+J45+L45</f>
        <v>0</v>
      </c>
      <c r="N45" s="140"/>
      <c r="O45" s="141"/>
      <c r="P45" s="80">
        <f t="shared" si="20"/>
        <v>0</v>
      </c>
      <c r="Q45" s="140"/>
      <c r="R45" s="141"/>
      <c r="S45" s="80">
        <f t="shared" si="21"/>
        <v>0</v>
      </c>
      <c r="T45" s="140"/>
      <c r="U45" s="141"/>
      <c r="V45" s="80">
        <f t="shared" si="22"/>
        <v>0</v>
      </c>
      <c r="W45" s="140"/>
      <c r="X45" s="141"/>
      <c r="Y45" s="80">
        <f t="shared" si="23"/>
        <v>0</v>
      </c>
      <c r="Z45" s="140"/>
      <c r="AA45" s="141"/>
      <c r="AB45" s="80">
        <f t="shared" si="24"/>
        <v>0</v>
      </c>
      <c r="AC45" s="140"/>
      <c r="AD45" s="141"/>
      <c r="AE45" s="56">
        <f t="shared" si="25"/>
        <v>0</v>
      </c>
    </row>
    <row r="46" spans="1:31" ht="12.75" hidden="1">
      <c r="A46" s="148" t="s">
        <v>109</v>
      </c>
      <c r="B46" s="105" t="s">
        <v>110</v>
      </c>
      <c r="C46" s="115"/>
      <c r="D46" s="40"/>
      <c r="E46" s="163"/>
      <c r="F46" s="41"/>
      <c r="G46" s="41"/>
      <c r="H46" s="41"/>
      <c r="I46" s="41"/>
      <c r="J46" s="41"/>
      <c r="K46" s="41"/>
      <c r="L46" s="41"/>
      <c r="M46" s="97">
        <f>F46+G46+J46+L46</f>
        <v>0</v>
      </c>
      <c r="N46" s="140"/>
      <c r="O46" s="141"/>
      <c r="P46" s="80">
        <f t="shared" si="20"/>
        <v>0</v>
      </c>
      <c r="Q46" s="140"/>
      <c r="R46" s="141"/>
      <c r="S46" s="80">
        <f t="shared" si="21"/>
        <v>0</v>
      </c>
      <c r="T46" s="140"/>
      <c r="U46" s="141"/>
      <c r="V46" s="80">
        <f t="shared" si="22"/>
        <v>0</v>
      </c>
      <c r="W46" s="140"/>
      <c r="X46" s="141"/>
      <c r="Y46" s="80">
        <f t="shared" si="23"/>
        <v>0</v>
      </c>
      <c r="Z46" s="140"/>
      <c r="AA46" s="141"/>
      <c r="AB46" s="80">
        <f t="shared" si="24"/>
        <v>0</v>
      </c>
      <c r="AC46" s="140"/>
      <c r="AD46" s="141"/>
      <c r="AE46" s="56">
        <f t="shared" si="25"/>
        <v>0</v>
      </c>
    </row>
    <row r="47" spans="1:31" ht="12.75" hidden="1">
      <c r="A47" s="21"/>
      <c r="B47" s="10" t="s">
        <v>111</v>
      </c>
      <c r="C47" s="115"/>
      <c r="D47" s="40"/>
      <c r="E47" s="163"/>
      <c r="F47" s="41"/>
      <c r="G47" s="41"/>
      <c r="H47" s="41"/>
      <c r="I47" s="41"/>
      <c r="J47" s="41"/>
      <c r="K47" s="41"/>
      <c r="L47" s="41"/>
      <c r="M47" s="97">
        <f t="shared" si="19"/>
        <v>0</v>
      </c>
      <c r="N47" s="140"/>
      <c r="O47" s="141"/>
      <c r="P47" s="80">
        <f t="shared" si="20"/>
        <v>0</v>
      </c>
      <c r="Q47" s="140"/>
      <c r="R47" s="141"/>
      <c r="S47" s="80">
        <f t="shared" si="21"/>
        <v>0</v>
      </c>
      <c r="T47" s="140"/>
      <c r="U47" s="141"/>
      <c r="V47" s="80">
        <f t="shared" si="22"/>
        <v>0</v>
      </c>
      <c r="W47" s="140"/>
      <c r="X47" s="141"/>
      <c r="Y47" s="80">
        <f t="shared" si="23"/>
        <v>0</v>
      </c>
      <c r="Z47" s="140"/>
      <c r="AA47" s="141"/>
      <c r="AB47" s="80">
        <f t="shared" si="24"/>
        <v>0</v>
      </c>
      <c r="AC47" s="140"/>
      <c r="AD47" s="141"/>
      <c r="AE47" s="56">
        <f t="shared" si="25"/>
        <v>0</v>
      </c>
    </row>
    <row r="48" spans="1:31" ht="12.75" hidden="1">
      <c r="A48" s="21"/>
      <c r="B48" s="10" t="s">
        <v>112</v>
      </c>
      <c r="C48" s="115"/>
      <c r="D48" s="40"/>
      <c r="E48" s="163"/>
      <c r="F48" s="41"/>
      <c r="G48" s="41"/>
      <c r="H48" s="41"/>
      <c r="I48" s="41"/>
      <c r="J48" s="41"/>
      <c r="K48" s="41"/>
      <c r="L48" s="41"/>
      <c r="M48" s="97">
        <f t="shared" si="19"/>
        <v>0</v>
      </c>
      <c r="N48" s="140"/>
      <c r="O48" s="141"/>
      <c r="P48" s="80">
        <f t="shared" si="20"/>
        <v>0</v>
      </c>
      <c r="Q48" s="140"/>
      <c r="R48" s="141"/>
      <c r="S48" s="80">
        <f t="shared" si="21"/>
        <v>0</v>
      </c>
      <c r="T48" s="140"/>
      <c r="U48" s="141"/>
      <c r="V48" s="80">
        <f t="shared" si="22"/>
        <v>0</v>
      </c>
      <c r="W48" s="140"/>
      <c r="X48" s="141"/>
      <c r="Y48" s="80">
        <f t="shared" si="23"/>
        <v>0</v>
      </c>
      <c r="Z48" s="140"/>
      <c r="AA48" s="141"/>
      <c r="AB48" s="80">
        <f t="shared" si="24"/>
        <v>0</v>
      </c>
      <c r="AC48" s="140"/>
      <c r="AD48" s="141"/>
      <c r="AE48" s="56">
        <f t="shared" si="25"/>
        <v>0</v>
      </c>
    </row>
    <row r="49" spans="1:31" ht="14.25" customHeight="1" hidden="1">
      <c r="A49" s="21"/>
      <c r="B49" s="10" t="s">
        <v>114</v>
      </c>
      <c r="C49" s="150"/>
      <c r="D49" s="40"/>
      <c r="E49" s="163"/>
      <c r="F49" s="41"/>
      <c r="G49" s="41"/>
      <c r="H49" s="41"/>
      <c r="I49" s="41"/>
      <c r="J49" s="41"/>
      <c r="K49" s="41"/>
      <c r="L49" s="41"/>
      <c r="M49" s="97">
        <f t="shared" si="19"/>
        <v>0</v>
      </c>
      <c r="N49" s="140"/>
      <c r="O49" s="141"/>
      <c r="P49" s="80">
        <f t="shared" si="20"/>
        <v>0</v>
      </c>
      <c r="Q49" s="140"/>
      <c r="R49" s="141"/>
      <c r="S49" s="80">
        <f t="shared" si="21"/>
        <v>0</v>
      </c>
      <c r="T49" s="140"/>
      <c r="U49" s="141"/>
      <c r="V49" s="80">
        <f t="shared" si="22"/>
        <v>0</v>
      </c>
      <c r="W49" s="140"/>
      <c r="X49" s="141"/>
      <c r="Y49" s="80">
        <f t="shared" si="23"/>
        <v>0</v>
      </c>
      <c r="Z49" s="140"/>
      <c r="AA49" s="141"/>
      <c r="AB49" s="80">
        <f t="shared" si="24"/>
        <v>0</v>
      </c>
      <c r="AC49" s="140"/>
      <c r="AD49" s="141"/>
      <c r="AE49" s="56">
        <f t="shared" si="25"/>
        <v>0</v>
      </c>
    </row>
    <row r="50" spans="1:31" ht="12.75" hidden="1">
      <c r="A50" s="21" t="s">
        <v>113</v>
      </c>
      <c r="B50" s="147" t="s">
        <v>115</v>
      </c>
      <c r="C50" s="115"/>
      <c r="D50" s="40"/>
      <c r="E50" s="163"/>
      <c r="F50" s="41"/>
      <c r="G50" s="41"/>
      <c r="H50" s="41"/>
      <c r="I50" s="41"/>
      <c r="J50" s="41"/>
      <c r="K50" s="41"/>
      <c r="L50" s="41"/>
      <c r="M50" s="97">
        <f t="shared" si="19"/>
        <v>0</v>
      </c>
      <c r="N50" s="140"/>
      <c r="O50" s="141"/>
      <c r="P50" s="80">
        <f t="shared" si="20"/>
        <v>0</v>
      </c>
      <c r="Q50" s="140"/>
      <c r="R50" s="141"/>
      <c r="S50" s="80">
        <f t="shared" si="21"/>
        <v>0</v>
      </c>
      <c r="T50" s="140"/>
      <c r="U50" s="141"/>
      <c r="V50" s="80">
        <f t="shared" si="22"/>
        <v>0</v>
      </c>
      <c r="W50" s="140"/>
      <c r="X50" s="141"/>
      <c r="Y50" s="80">
        <f t="shared" si="23"/>
        <v>0</v>
      </c>
      <c r="Z50" s="140"/>
      <c r="AA50" s="141"/>
      <c r="AB50" s="80">
        <f t="shared" si="24"/>
        <v>0</v>
      </c>
      <c r="AC50" s="140"/>
      <c r="AD50" s="141"/>
      <c r="AE50" s="56">
        <f t="shared" si="25"/>
        <v>0</v>
      </c>
    </row>
    <row r="51" spans="1:31" ht="12.75" hidden="1">
      <c r="A51" s="21" t="s">
        <v>116</v>
      </c>
      <c r="B51" s="147" t="s">
        <v>124</v>
      </c>
      <c r="C51" s="115"/>
      <c r="D51" s="40"/>
      <c r="E51" s="163"/>
      <c r="F51" s="41"/>
      <c r="G51" s="41"/>
      <c r="H51" s="41"/>
      <c r="I51" s="41"/>
      <c r="J51" s="41"/>
      <c r="K51" s="41"/>
      <c r="L51" s="41"/>
      <c r="M51" s="97">
        <f t="shared" si="19"/>
        <v>0</v>
      </c>
      <c r="N51" s="140"/>
      <c r="O51" s="141"/>
      <c r="P51" s="80">
        <f t="shared" si="20"/>
        <v>0</v>
      </c>
      <c r="Q51" s="140"/>
      <c r="R51" s="141"/>
      <c r="S51" s="80">
        <f t="shared" si="21"/>
        <v>0</v>
      </c>
      <c r="T51" s="140"/>
      <c r="U51" s="141"/>
      <c r="V51" s="80">
        <f t="shared" si="22"/>
        <v>0</v>
      </c>
      <c r="W51" s="140"/>
      <c r="X51" s="141"/>
      <c r="Y51" s="80">
        <f t="shared" si="23"/>
        <v>0</v>
      </c>
      <c r="Z51" s="140"/>
      <c r="AA51" s="141"/>
      <c r="AB51" s="80">
        <f t="shared" si="24"/>
        <v>0</v>
      </c>
      <c r="AC51" s="140"/>
      <c r="AD51" s="141"/>
      <c r="AE51" s="56">
        <f t="shared" si="25"/>
        <v>0</v>
      </c>
    </row>
    <row r="52" spans="1:31" ht="12.75" hidden="1">
      <c r="A52" s="21"/>
      <c r="B52" s="10" t="s">
        <v>117</v>
      </c>
      <c r="C52" s="115"/>
      <c r="D52" s="40"/>
      <c r="E52" s="163"/>
      <c r="F52" s="41"/>
      <c r="G52" s="41"/>
      <c r="H52" s="41"/>
      <c r="I52" s="41"/>
      <c r="J52" s="41"/>
      <c r="K52" s="41"/>
      <c r="L52" s="41"/>
      <c r="M52" s="97">
        <f t="shared" si="19"/>
        <v>0</v>
      </c>
      <c r="N52" s="140"/>
      <c r="O52" s="141"/>
      <c r="P52" s="80">
        <f t="shared" si="20"/>
        <v>0</v>
      </c>
      <c r="Q52" s="140"/>
      <c r="R52" s="141"/>
      <c r="S52" s="80">
        <f t="shared" si="21"/>
        <v>0</v>
      </c>
      <c r="T52" s="140"/>
      <c r="U52" s="141"/>
      <c r="V52" s="80">
        <f t="shared" si="22"/>
        <v>0</v>
      </c>
      <c r="W52" s="140"/>
      <c r="X52" s="141"/>
      <c r="Y52" s="80">
        <f t="shared" si="23"/>
        <v>0</v>
      </c>
      <c r="Z52" s="140"/>
      <c r="AA52" s="141"/>
      <c r="AB52" s="80">
        <f t="shared" si="24"/>
        <v>0</v>
      </c>
      <c r="AC52" s="140"/>
      <c r="AD52" s="141"/>
      <c r="AE52" s="56">
        <f t="shared" si="25"/>
        <v>0</v>
      </c>
    </row>
    <row r="53" spans="1:31" ht="12.75" hidden="1">
      <c r="A53" s="21"/>
      <c r="B53" s="10" t="s">
        <v>118</v>
      </c>
      <c r="C53" s="115"/>
      <c r="D53" s="40"/>
      <c r="E53" s="163"/>
      <c r="F53" s="41"/>
      <c r="G53" s="41"/>
      <c r="H53" s="41"/>
      <c r="I53" s="41"/>
      <c r="J53" s="41"/>
      <c r="K53" s="41"/>
      <c r="L53" s="41"/>
      <c r="M53" s="97">
        <f t="shared" si="19"/>
        <v>0</v>
      </c>
      <c r="N53" s="140"/>
      <c r="O53" s="141"/>
      <c r="P53" s="80">
        <f t="shared" si="20"/>
        <v>0</v>
      </c>
      <c r="Q53" s="140"/>
      <c r="R53" s="141"/>
      <c r="S53" s="80">
        <f t="shared" si="21"/>
        <v>0</v>
      </c>
      <c r="T53" s="140"/>
      <c r="U53" s="141"/>
      <c r="V53" s="80">
        <f t="shared" si="22"/>
        <v>0</v>
      </c>
      <c r="W53" s="140"/>
      <c r="X53" s="141"/>
      <c r="Y53" s="80">
        <f t="shared" si="23"/>
        <v>0</v>
      </c>
      <c r="Z53" s="140"/>
      <c r="AA53" s="141"/>
      <c r="AB53" s="80">
        <f t="shared" si="24"/>
        <v>0</v>
      </c>
      <c r="AC53" s="140"/>
      <c r="AD53" s="141"/>
      <c r="AE53" s="56">
        <f t="shared" si="25"/>
        <v>0</v>
      </c>
    </row>
    <row r="54" spans="1:31" ht="12.75" hidden="1">
      <c r="A54" s="21"/>
      <c r="B54" s="10" t="s">
        <v>119</v>
      </c>
      <c r="C54" s="115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19"/>
        <v>0</v>
      </c>
      <c r="N54" s="140"/>
      <c r="O54" s="141"/>
      <c r="P54" s="80">
        <f t="shared" si="20"/>
        <v>0</v>
      </c>
      <c r="Q54" s="140"/>
      <c r="R54" s="141"/>
      <c r="S54" s="80">
        <f t="shared" si="21"/>
        <v>0</v>
      </c>
      <c r="T54" s="140"/>
      <c r="U54" s="141"/>
      <c r="V54" s="80">
        <f t="shared" si="22"/>
        <v>0</v>
      </c>
      <c r="W54" s="140"/>
      <c r="X54" s="141"/>
      <c r="Y54" s="80">
        <f t="shared" si="23"/>
        <v>0</v>
      </c>
      <c r="Z54" s="140"/>
      <c r="AA54" s="141"/>
      <c r="AB54" s="80">
        <f t="shared" si="24"/>
        <v>0</v>
      </c>
      <c r="AC54" s="140"/>
      <c r="AD54" s="141"/>
      <c r="AE54" s="56">
        <f t="shared" si="25"/>
        <v>0</v>
      </c>
    </row>
    <row r="55" spans="1:31" ht="12.75" hidden="1">
      <c r="A55" s="21"/>
      <c r="B55" s="10" t="s">
        <v>148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19"/>
        <v>0</v>
      </c>
      <c r="N55" s="140"/>
      <c r="O55" s="141"/>
      <c r="P55" s="80">
        <f t="shared" si="20"/>
        <v>0</v>
      </c>
      <c r="Q55" s="140"/>
      <c r="R55" s="141"/>
      <c r="S55" s="80">
        <f t="shared" si="21"/>
        <v>0</v>
      </c>
      <c r="T55" s="140"/>
      <c r="U55" s="141"/>
      <c r="V55" s="80">
        <f t="shared" si="22"/>
        <v>0</v>
      </c>
      <c r="W55" s="140"/>
      <c r="X55" s="141"/>
      <c r="Y55" s="80">
        <f t="shared" si="23"/>
        <v>0</v>
      </c>
      <c r="Z55" s="140"/>
      <c r="AA55" s="141"/>
      <c r="AB55" s="80">
        <f t="shared" si="24"/>
        <v>0</v>
      </c>
      <c r="AC55" s="140"/>
      <c r="AD55" s="141"/>
      <c r="AE55" s="56">
        <f t="shared" si="25"/>
        <v>0</v>
      </c>
    </row>
    <row r="56" spans="1:31" ht="12.75" hidden="1">
      <c r="A56" s="21" t="s">
        <v>120</v>
      </c>
      <c r="B56" s="147" t="s">
        <v>121</v>
      </c>
      <c r="C56" s="149"/>
      <c r="D56" s="40"/>
      <c r="E56" s="163"/>
      <c r="F56" s="41"/>
      <c r="G56" s="41"/>
      <c r="H56" s="41"/>
      <c r="I56" s="41"/>
      <c r="J56" s="41"/>
      <c r="K56" s="41"/>
      <c r="L56" s="41"/>
      <c r="M56" s="97">
        <f t="shared" si="19"/>
        <v>0</v>
      </c>
      <c r="N56" s="140"/>
      <c r="O56" s="141"/>
      <c r="P56" s="80">
        <f t="shared" si="20"/>
        <v>0</v>
      </c>
      <c r="Q56" s="140"/>
      <c r="R56" s="141"/>
      <c r="S56" s="80">
        <f t="shared" si="21"/>
        <v>0</v>
      </c>
      <c r="T56" s="140"/>
      <c r="U56" s="141"/>
      <c r="V56" s="80">
        <f t="shared" si="22"/>
        <v>0</v>
      </c>
      <c r="W56" s="140"/>
      <c r="X56" s="141"/>
      <c r="Y56" s="80">
        <f t="shared" si="23"/>
        <v>0</v>
      </c>
      <c r="Z56" s="140"/>
      <c r="AA56" s="141"/>
      <c r="AB56" s="80">
        <f t="shared" si="24"/>
        <v>0</v>
      </c>
      <c r="AC56" s="140"/>
      <c r="AD56" s="141"/>
      <c r="AE56" s="56">
        <f t="shared" si="25"/>
        <v>0</v>
      </c>
    </row>
    <row r="57" spans="1:31" ht="12.75" hidden="1">
      <c r="A57" s="21"/>
      <c r="B57" s="10" t="s">
        <v>122</v>
      </c>
      <c r="C57" s="149"/>
      <c r="D57" s="40"/>
      <c r="E57" s="163"/>
      <c r="F57" s="41"/>
      <c r="G57" s="41"/>
      <c r="H57" s="41"/>
      <c r="I57" s="41"/>
      <c r="J57" s="41"/>
      <c r="K57" s="41"/>
      <c r="L57" s="41"/>
      <c r="M57" s="97">
        <f t="shared" si="19"/>
        <v>0</v>
      </c>
      <c r="N57" s="140"/>
      <c r="O57" s="141"/>
      <c r="P57" s="80">
        <f t="shared" si="20"/>
        <v>0</v>
      </c>
      <c r="Q57" s="140"/>
      <c r="R57" s="141"/>
      <c r="S57" s="80">
        <f t="shared" si="21"/>
        <v>0</v>
      </c>
      <c r="T57" s="140"/>
      <c r="U57" s="141"/>
      <c r="V57" s="80">
        <f t="shared" si="22"/>
        <v>0</v>
      </c>
      <c r="W57" s="140"/>
      <c r="X57" s="141"/>
      <c r="Y57" s="80">
        <f t="shared" si="23"/>
        <v>0</v>
      </c>
      <c r="Z57" s="140"/>
      <c r="AA57" s="141"/>
      <c r="AB57" s="80">
        <f t="shared" si="24"/>
        <v>0</v>
      </c>
      <c r="AC57" s="140"/>
      <c r="AD57" s="141"/>
      <c r="AE57" s="56">
        <f t="shared" si="25"/>
        <v>0</v>
      </c>
    </row>
    <row r="58" spans="1:31" ht="12.75" hidden="1">
      <c r="A58" s="148"/>
      <c r="B58" s="151" t="s">
        <v>123</v>
      </c>
      <c r="C58" s="115"/>
      <c r="D58" s="40"/>
      <c r="E58" s="163"/>
      <c r="F58" s="41"/>
      <c r="G58" s="41"/>
      <c r="H58" s="41"/>
      <c r="I58" s="41"/>
      <c r="J58" s="41"/>
      <c r="K58" s="41"/>
      <c r="L58" s="41"/>
      <c r="M58" s="97">
        <f t="shared" si="19"/>
        <v>0</v>
      </c>
      <c r="N58" s="140"/>
      <c r="O58" s="141"/>
      <c r="P58" s="80">
        <f t="shared" si="20"/>
        <v>0</v>
      </c>
      <c r="Q58" s="140"/>
      <c r="R58" s="141"/>
      <c r="S58" s="80">
        <f t="shared" si="21"/>
        <v>0</v>
      </c>
      <c r="T58" s="140"/>
      <c r="U58" s="141"/>
      <c r="V58" s="80">
        <f t="shared" si="22"/>
        <v>0</v>
      </c>
      <c r="W58" s="140"/>
      <c r="X58" s="141"/>
      <c r="Y58" s="80">
        <f t="shared" si="23"/>
        <v>0</v>
      </c>
      <c r="Z58" s="140"/>
      <c r="AA58" s="141"/>
      <c r="AB58" s="80">
        <f t="shared" si="24"/>
        <v>0</v>
      </c>
      <c r="AC58" s="140"/>
      <c r="AD58" s="141"/>
      <c r="AE58" s="56">
        <f t="shared" si="25"/>
        <v>0</v>
      </c>
    </row>
    <row r="59" spans="1:31" ht="25.5" hidden="1">
      <c r="A59" s="153" t="s">
        <v>125</v>
      </c>
      <c r="B59" s="152" t="s">
        <v>128</v>
      </c>
      <c r="C59" s="115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19"/>
        <v>0</v>
      </c>
      <c r="N59" s="140"/>
      <c r="O59" s="141"/>
      <c r="P59" s="80">
        <f t="shared" si="20"/>
        <v>0</v>
      </c>
      <c r="Q59" s="140"/>
      <c r="R59" s="141"/>
      <c r="S59" s="80">
        <f t="shared" si="21"/>
        <v>0</v>
      </c>
      <c r="T59" s="140"/>
      <c r="U59" s="141"/>
      <c r="V59" s="80">
        <f t="shared" si="22"/>
        <v>0</v>
      </c>
      <c r="W59" s="140"/>
      <c r="X59" s="141"/>
      <c r="Y59" s="80">
        <f t="shared" si="23"/>
        <v>0</v>
      </c>
      <c r="Z59" s="140"/>
      <c r="AA59" s="141"/>
      <c r="AB59" s="80">
        <f t="shared" si="24"/>
        <v>0</v>
      </c>
      <c r="AC59" s="140"/>
      <c r="AD59" s="141"/>
      <c r="AE59" s="56">
        <f t="shared" si="25"/>
        <v>0</v>
      </c>
    </row>
    <row r="60" spans="1:31" ht="12.75" hidden="1">
      <c r="A60" s="181"/>
      <c r="B60" s="183" t="s">
        <v>150</v>
      </c>
      <c r="C60" s="182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19"/>
        <v>0</v>
      </c>
      <c r="N60" s="140"/>
      <c r="O60" s="141"/>
      <c r="P60" s="80">
        <f t="shared" si="20"/>
        <v>0</v>
      </c>
      <c r="Q60" s="140"/>
      <c r="R60" s="141"/>
      <c r="S60" s="80">
        <f t="shared" si="21"/>
        <v>0</v>
      </c>
      <c r="T60" s="140"/>
      <c r="U60" s="141"/>
      <c r="V60" s="80">
        <f t="shared" si="22"/>
        <v>0</v>
      </c>
      <c r="W60" s="140"/>
      <c r="X60" s="141"/>
      <c r="Y60" s="80">
        <f t="shared" si="23"/>
        <v>0</v>
      </c>
      <c r="Z60" s="140"/>
      <c r="AA60" s="141"/>
      <c r="AB60" s="80"/>
      <c r="AC60" s="140"/>
      <c r="AD60" s="141"/>
      <c r="AE60" s="56"/>
    </row>
    <row r="61" spans="1:31" ht="12.75" hidden="1">
      <c r="A61" s="21" t="s">
        <v>127</v>
      </c>
      <c r="B61" s="147" t="s">
        <v>126</v>
      </c>
      <c r="C61" s="115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19"/>
        <v>0</v>
      </c>
      <c r="N61" s="140"/>
      <c r="O61" s="141"/>
      <c r="P61" s="80">
        <f t="shared" si="20"/>
        <v>0</v>
      </c>
      <c r="Q61" s="140"/>
      <c r="R61" s="141"/>
      <c r="S61" s="80">
        <f t="shared" si="21"/>
        <v>0</v>
      </c>
      <c r="T61" s="140"/>
      <c r="U61" s="141"/>
      <c r="V61" s="80">
        <f t="shared" si="22"/>
        <v>0</v>
      </c>
      <c r="W61" s="140"/>
      <c r="X61" s="141"/>
      <c r="Y61" s="80">
        <f t="shared" si="23"/>
        <v>0</v>
      </c>
      <c r="Z61" s="140"/>
      <c r="AA61" s="141"/>
      <c r="AB61" s="80">
        <f t="shared" si="24"/>
        <v>0</v>
      </c>
      <c r="AC61" s="140"/>
      <c r="AD61" s="141"/>
      <c r="AE61" s="56">
        <f>SUM(AC61:AD61)</f>
        <v>0</v>
      </c>
    </row>
    <row r="62" spans="1:31" ht="25.5" hidden="1">
      <c r="A62" s="153" t="s">
        <v>129</v>
      </c>
      <c r="B62" s="147" t="s">
        <v>130</v>
      </c>
      <c r="C62" s="115"/>
      <c r="D62" s="40"/>
      <c r="E62" s="163"/>
      <c r="F62" s="41"/>
      <c r="G62" s="41"/>
      <c r="H62" s="41"/>
      <c r="I62" s="41"/>
      <c r="J62" s="41"/>
      <c r="K62" s="41"/>
      <c r="L62" s="41"/>
      <c r="M62" s="97">
        <f t="shared" si="19"/>
        <v>0</v>
      </c>
      <c r="N62" s="140"/>
      <c r="O62" s="141"/>
      <c r="P62" s="80">
        <f t="shared" si="20"/>
        <v>0</v>
      </c>
      <c r="Q62" s="140"/>
      <c r="R62" s="141"/>
      <c r="S62" s="80">
        <f t="shared" si="21"/>
        <v>0</v>
      </c>
      <c r="T62" s="140"/>
      <c r="U62" s="141"/>
      <c r="V62" s="80">
        <f t="shared" si="22"/>
        <v>0</v>
      </c>
      <c r="W62" s="140"/>
      <c r="X62" s="141"/>
      <c r="Y62" s="80">
        <f t="shared" si="23"/>
        <v>0</v>
      </c>
      <c r="Z62" s="140"/>
      <c r="AA62" s="141"/>
      <c r="AB62" s="80">
        <f t="shared" si="24"/>
        <v>0</v>
      </c>
      <c r="AC62" s="140"/>
      <c r="AD62" s="141"/>
      <c r="AE62" s="56">
        <f>SUM(AC62:AD62)</f>
        <v>0</v>
      </c>
    </row>
    <row r="63" spans="1:31" ht="12.75" hidden="1">
      <c r="A63" s="21"/>
      <c r="B63" s="11" t="s">
        <v>132</v>
      </c>
      <c r="C63" s="115"/>
      <c r="D63" s="40">
        <f>SUM(D41:D62)</f>
        <v>0</v>
      </c>
      <c r="E63" s="163"/>
      <c r="F63" s="41">
        <v>0</v>
      </c>
      <c r="G63" s="41">
        <f aca="true" t="shared" si="26" ref="G63:AE63">SUM(G41:G62)</f>
        <v>0</v>
      </c>
      <c r="H63" s="41"/>
      <c r="I63" s="41"/>
      <c r="J63" s="41">
        <f t="shared" si="26"/>
        <v>0</v>
      </c>
      <c r="K63" s="41">
        <f t="shared" si="26"/>
        <v>0</v>
      </c>
      <c r="L63" s="41">
        <f t="shared" si="26"/>
        <v>0</v>
      </c>
      <c r="M63" s="98">
        <f t="shared" si="26"/>
        <v>0</v>
      </c>
      <c r="N63" s="40">
        <f t="shared" si="26"/>
        <v>0</v>
      </c>
      <c r="O63" s="40">
        <f t="shared" si="26"/>
        <v>0</v>
      </c>
      <c r="P63" s="56">
        <f>SUM(P41:P62)</f>
        <v>0</v>
      </c>
      <c r="Q63" s="40">
        <f t="shared" si="26"/>
        <v>0</v>
      </c>
      <c r="R63" s="40">
        <f t="shared" si="26"/>
        <v>0</v>
      </c>
      <c r="S63" s="56">
        <f t="shared" si="26"/>
        <v>0</v>
      </c>
      <c r="T63" s="40">
        <f t="shared" si="26"/>
        <v>0</v>
      </c>
      <c r="U63" s="40">
        <f t="shared" si="26"/>
        <v>0</v>
      </c>
      <c r="V63" s="56">
        <f t="shared" si="26"/>
        <v>0</v>
      </c>
      <c r="W63" s="40">
        <f t="shared" si="26"/>
        <v>0</v>
      </c>
      <c r="X63" s="40">
        <f t="shared" si="26"/>
        <v>0</v>
      </c>
      <c r="Y63" s="56">
        <f t="shared" si="26"/>
        <v>0</v>
      </c>
      <c r="Z63" s="40">
        <f t="shared" si="26"/>
        <v>0</v>
      </c>
      <c r="AA63" s="40">
        <f t="shared" si="26"/>
        <v>0</v>
      </c>
      <c r="AB63" s="56">
        <f t="shared" si="26"/>
        <v>0</v>
      </c>
      <c r="AC63" s="40">
        <f t="shared" si="26"/>
        <v>0</v>
      </c>
      <c r="AD63" s="40">
        <f t="shared" si="26"/>
        <v>0</v>
      </c>
      <c r="AE63" s="56">
        <f t="shared" si="26"/>
        <v>0</v>
      </c>
    </row>
    <row r="64" spans="1:31" ht="13.5" thickBot="1">
      <c r="A64" s="144"/>
      <c r="B64" s="131" t="s">
        <v>21</v>
      </c>
      <c r="C64" s="119"/>
      <c r="D64" s="155">
        <f>D31+D35+D39+D63</f>
        <v>60</v>
      </c>
      <c r="E64" s="165"/>
      <c r="F64" s="156">
        <f aca="true" t="shared" si="27" ref="F64:AE64">F31+F35+F39+F63</f>
        <v>361</v>
      </c>
      <c r="G64" s="156">
        <f t="shared" si="27"/>
        <v>959</v>
      </c>
      <c r="H64" s="156"/>
      <c r="I64" s="156"/>
      <c r="J64" s="156">
        <f t="shared" si="27"/>
        <v>72</v>
      </c>
      <c r="K64" s="156">
        <f t="shared" si="27"/>
        <v>300</v>
      </c>
      <c r="L64" s="156">
        <f t="shared" si="27"/>
        <v>38</v>
      </c>
      <c r="M64" s="157">
        <f t="shared" si="27"/>
        <v>1210</v>
      </c>
      <c r="N64" s="93">
        <f t="shared" si="27"/>
        <v>262</v>
      </c>
      <c r="O64" s="93">
        <f t="shared" si="27"/>
        <v>387</v>
      </c>
      <c r="P64" s="93">
        <f>P31+P35+P39+P63</f>
        <v>649</v>
      </c>
      <c r="Q64" s="93">
        <f t="shared" si="27"/>
        <v>99</v>
      </c>
      <c r="R64" s="93">
        <f t="shared" si="27"/>
        <v>572</v>
      </c>
      <c r="S64" s="93">
        <f t="shared" si="27"/>
        <v>671</v>
      </c>
      <c r="T64" s="93">
        <f t="shared" si="27"/>
        <v>0</v>
      </c>
      <c r="U64" s="93">
        <f t="shared" si="27"/>
        <v>0</v>
      </c>
      <c r="V64" s="93">
        <f t="shared" si="27"/>
        <v>0</v>
      </c>
      <c r="W64" s="93">
        <f t="shared" si="27"/>
        <v>0</v>
      </c>
      <c r="X64" s="93">
        <f t="shared" si="27"/>
        <v>0</v>
      </c>
      <c r="Y64" s="93">
        <f t="shared" si="27"/>
        <v>0</v>
      </c>
      <c r="Z64" s="93">
        <f t="shared" si="27"/>
        <v>0</v>
      </c>
      <c r="AA64" s="93">
        <f t="shared" si="27"/>
        <v>0</v>
      </c>
      <c r="AB64" s="93">
        <f t="shared" si="27"/>
        <v>0</v>
      </c>
      <c r="AC64" s="93">
        <f t="shared" si="27"/>
        <v>0</v>
      </c>
      <c r="AD64" s="93">
        <f t="shared" si="27"/>
        <v>0</v>
      </c>
      <c r="AE64" s="93">
        <f t="shared" si="27"/>
        <v>0</v>
      </c>
    </row>
    <row r="65" spans="1:31" ht="13.5" thickBot="1">
      <c r="A65" s="145"/>
      <c r="B65" s="146"/>
      <c r="C65" s="146"/>
      <c r="D65" s="47"/>
      <c r="E65" s="166"/>
      <c r="F65" s="48"/>
      <c r="G65" s="48"/>
      <c r="H65" s="48"/>
      <c r="I65" s="48"/>
      <c r="J65" s="48"/>
      <c r="K65" s="48"/>
      <c r="L65" s="48"/>
      <c r="M65" s="49"/>
      <c r="N65" s="474">
        <f>P64/20</f>
        <v>32.45</v>
      </c>
      <c r="O65" s="475"/>
      <c r="P65" s="475"/>
      <c r="Q65" s="476">
        <f>S64/20</f>
        <v>33.55</v>
      </c>
      <c r="R65" s="475"/>
      <c r="S65" s="475"/>
      <c r="T65" s="477">
        <f>V64/20</f>
        <v>0</v>
      </c>
      <c r="U65" s="478"/>
      <c r="V65" s="479"/>
      <c r="W65" s="477">
        <f>Y64/16</f>
        <v>0</v>
      </c>
      <c r="X65" s="478"/>
      <c r="Y65" s="479"/>
      <c r="Z65" s="476">
        <f>AB64/20</f>
        <v>0</v>
      </c>
      <c r="AA65" s="475"/>
      <c r="AB65" s="475"/>
      <c r="AC65" s="476">
        <f>AE64/20</f>
        <v>0</v>
      </c>
      <c r="AD65" s="475"/>
      <c r="AE65" s="480"/>
    </row>
    <row r="68" spans="1:37" ht="15">
      <c r="A68" s="29" t="s">
        <v>309</v>
      </c>
      <c r="B68" s="67"/>
      <c r="C68" s="67"/>
      <c r="D68" s="67"/>
      <c r="E68" s="67"/>
      <c r="F68" s="67"/>
      <c r="G68" s="159"/>
      <c r="H68" s="159"/>
      <c r="I68" s="159"/>
      <c r="J68" s="67"/>
      <c r="K68" s="67"/>
      <c r="L68" s="68"/>
      <c r="M68" s="68"/>
      <c r="N68" s="69"/>
      <c r="O68" s="69"/>
      <c r="P68" s="69"/>
      <c r="Q68" s="69"/>
      <c r="R68" s="69"/>
      <c r="S68" s="69"/>
      <c r="T68" s="69"/>
      <c r="U68" s="69"/>
      <c r="V68" s="69"/>
      <c r="W68" s="70"/>
      <c r="X68" s="70"/>
      <c r="Y68" s="70"/>
      <c r="Z68" s="69"/>
      <c r="AA68" s="69"/>
      <c r="AB68" s="69"/>
      <c r="AC68" s="69"/>
      <c r="AD68" s="69"/>
      <c r="AE68" s="69"/>
      <c r="AF68" s="70"/>
      <c r="AG68" s="70"/>
      <c r="AH68" s="70"/>
      <c r="AI68" s="70"/>
      <c r="AJ68" s="70"/>
      <c r="AK68" s="70"/>
    </row>
    <row r="69" spans="1:37" ht="15">
      <c r="A69" s="71" t="s">
        <v>54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2"/>
      <c r="O69" s="72"/>
      <c r="P69" s="72"/>
      <c r="Q69" s="72"/>
      <c r="R69" s="72"/>
      <c r="S69" s="69"/>
      <c r="T69" s="69"/>
      <c r="U69" s="69"/>
      <c r="V69" s="69"/>
      <c r="W69" s="70"/>
      <c r="X69" s="70"/>
      <c r="Y69" s="70"/>
      <c r="Z69" s="69"/>
      <c r="AA69" s="69"/>
      <c r="AB69" s="69"/>
      <c r="AC69" s="69"/>
      <c r="AD69" s="69"/>
      <c r="AE69" s="69"/>
      <c r="AF69" s="70"/>
      <c r="AG69" s="70"/>
      <c r="AH69" s="70"/>
      <c r="AI69" s="70"/>
      <c r="AJ69" s="70"/>
      <c r="AK69" s="70"/>
    </row>
    <row r="70" spans="1:37" ht="15">
      <c r="A70" s="73" t="s">
        <v>55</v>
      </c>
      <c r="B70" s="71"/>
      <c r="C70" s="71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72"/>
      <c r="O70" s="72"/>
      <c r="P70" s="72"/>
      <c r="Q70" s="72"/>
      <c r="R70" s="72"/>
      <c r="S70" s="72"/>
      <c r="T70" s="69"/>
      <c r="U70" s="69"/>
      <c r="V70" s="69"/>
      <c r="W70" s="70"/>
      <c r="X70" s="70"/>
      <c r="Y70" s="70"/>
      <c r="Z70" s="72"/>
      <c r="AA70" s="72"/>
      <c r="AB70" s="72"/>
      <c r="AC70" s="72"/>
      <c r="AD70" s="72"/>
      <c r="AE70" s="72"/>
      <c r="AF70" s="70"/>
      <c r="AG70" s="70"/>
      <c r="AH70" s="70"/>
      <c r="AI70" s="70"/>
      <c r="AJ70" s="70"/>
      <c r="AK70" s="70"/>
    </row>
    <row r="71" spans="1:37" ht="15">
      <c r="A71" s="74" t="s">
        <v>56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5"/>
      <c r="O71" s="75"/>
      <c r="P71" s="75"/>
      <c r="Q71" s="75"/>
      <c r="R71" s="75"/>
      <c r="S71" s="75"/>
      <c r="T71" s="70"/>
      <c r="U71" s="70"/>
      <c r="V71" s="70"/>
      <c r="W71" s="70"/>
      <c r="X71" s="70"/>
      <c r="Y71" s="70"/>
      <c r="Z71" s="75"/>
      <c r="AA71" s="75"/>
      <c r="AB71" s="75"/>
      <c r="AC71" s="75"/>
      <c r="AD71" s="75"/>
      <c r="AE71" s="75"/>
      <c r="AF71" s="70"/>
      <c r="AG71" s="70"/>
      <c r="AH71" s="70"/>
      <c r="AI71" s="70"/>
      <c r="AJ71" s="70"/>
      <c r="AK71" s="70"/>
    </row>
    <row r="80" ht="12.75">
      <c r="C80">
        <f>380*100/1549</f>
        <v>24.531956100710136</v>
      </c>
    </row>
  </sheetData>
  <sheetProtection/>
  <mergeCells count="47">
    <mergeCell ref="AC21:AC22"/>
    <mergeCell ref="AD21:AD22"/>
    <mergeCell ref="AE21:AE22"/>
    <mergeCell ref="N65:P65"/>
    <mergeCell ref="Q65:S65"/>
    <mergeCell ref="T65:V65"/>
    <mergeCell ref="W65:Y65"/>
    <mergeCell ref="Z65:AB65"/>
    <mergeCell ref="AC65:AE65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E20:E22"/>
    <mergeCell ref="W20:Y20"/>
    <mergeCell ref="V21:V22"/>
    <mergeCell ref="AC20:AE20"/>
    <mergeCell ref="F21:G21"/>
    <mergeCell ref="I21:I22"/>
    <mergeCell ref="J21:J22"/>
    <mergeCell ref="K21:K22"/>
    <mergeCell ref="L21:L22"/>
    <mergeCell ref="M21:M22"/>
    <mergeCell ref="P21:P22"/>
    <mergeCell ref="F20:M20"/>
    <mergeCell ref="N20:P20"/>
    <mergeCell ref="Q20:S20"/>
    <mergeCell ref="T20:V20"/>
    <mergeCell ref="O21:O22"/>
    <mergeCell ref="N21:N22"/>
    <mergeCell ref="Z20:AB20"/>
    <mergeCell ref="A7:AE7"/>
    <mergeCell ref="A8:AE8"/>
    <mergeCell ref="A19:A22"/>
    <mergeCell ref="B19:B22"/>
    <mergeCell ref="D19:M19"/>
    <mergeCell ref="N19:S19"/>
    <mergeCell ref="T19:Y19"/>
    <mergeCell ref="Z19:AE19"/>
    <mergeCell ref="D20:D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zoomScaleSheetLayoutView="130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6.421875" style="0" customWidth="1"/>
    <col min="15" max="15" width="7.00390625" style="0" customWidth="1"/>
    <col min="16" max="16" width="6.00390625" style="0" customWidth="1"/>
    <col min="17" max="17" width="6.421875" style="0" customWidth="1"/>
    <col min="18" max="18" width="8.00390625" style="0" customWidth="1"/>
    <col min="19" max="19" width="5.8515625" style="0" customWidth="1"/>
    <col min="20" max="20" width="6.7109375" style="0" hidden="1" customWidth="1"/>
    <col min="21" max="21" width="7.421875" style="0" hidden="1" customWidth="1"/>
    <col min="22" max="22" width="6.421875" style="0" hidden="1" customWidth="1"/>
    <col min="23" max="23" width="5.8515625" style="0" hidden="1" customWidth="1"/>
    <col min="24" max="24" width="6.57421875" style="0" hidden="1" customWidth="1"/>
    <col min="25" max="25" width="6.28125" style="0" hidden="1" customWidth="1"/>
    <col min="26" max="26" width="6.421875" style="0" hidden="1" customWidth="1"/>
    <col min="27" max="27" width="7.421875" style="0" hidden="1" customWidth="1"/>
    <col min="28" max="28" width="5.8515625" style="0" hidden="1" customWidth="1"/>
    <col min="29" max="29" width="6.421875" style="0" hidden="1" customWidth="1"/>
    <col min="30" max="30" width="7.421875" style="0" hidden="1" customWidth="1"/>
    <col min="31" max="31" width="5.8515625" style="0" hidden="1" customWidth="1"/>
  </cols>
  <sheetData>
    <row r="1" spans="16:34" ht="15.75">
      <c r="P1" s="194" t="s">
        <v>69</v>
      </c>
      <c r="AG1" s="194"/>
      <c r="AH1" s="194"/>
    </row>
    <row r="2" spans="16:34" ht="15.75">
      <c r="P2" s="196" t="s">
        <v>65</v>
      </c>
      <c r="AG2" s="194"/>
      <c r="AH2" s="194"/>
    </row>
    <row r="3" spans="16:34" ht="15.75">
      <c r="P3" s="194" t="s">
        <v>168</v>
      </c>
      <c r="AG3" s="194"/>
      <c r="AH3" s="194"/>
    </row>
    <row r="4" spans="16:34" ht="15.75">
      <c r="P4" s="196" t="s">
        <v>300</v>
      </c>
      <c r="AG4" s="194"/>
      <c r="AH4" s="194"/>
    </row>
    <row r="5" ht="12.75">
      <c r="AF5" s="70"/>
    </row>
    <row r="6" ht="12.75">
      <c r="U6" s="70"/>
    </row>
    <row r="7" spans="1:31" ht="12.75">
      <c r="A7" s="481" t="s">
        <v>66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</row>
    <row r="8" spans="1:31" ht="12.75">
      <c r="A8" s="481" t="s">
        <v>62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</row>
    <row r="9" spans="1:31" ht="12.75">
      <c r="A9" s="1"/>
      <c r="B9" s="106"/>
      <c r="C9" s="106"/>
      <c r="D9" s="104"/>
      <c r="E9" s="104"/>
      <c r="F9" s="104"/>
      <c r="G9" s="104"/>
      <c r="H9" s="104"/>
      <c r="I9" s="104"/>
      <c r="J9" s="106"/>
      <c r="K9" s="70"/>
      <c r="L9" s="105"/>
      <c r="M9" s="105"/>
      <c r="N9" s="70"/>
      <c r="O9" s="70"/>
      <c r="P9" s="70"/>
      <c r="Q9" s="3"/>
      <c r="R9" s="3"/>
      <c r="S9" s="3"/>
      <c r="V9" s="3"/>
      <c r="Z9" s="3"/>
      <c r="AA9" s="3"/>
      <c r="AB9" s="3"/>
      <c r="AC9" s="3"/>
      <c r="AD9" s="3"/>
      <c r="AE9" s="3"/>
    </row>
    <row r="10" spans="1:31" ht="12.75">
      <c r="A10" s="1"/>
      <c r="B10" s="2" t="s">
        <v>36</v>
      </c>
      <c r="C10" s="2"/>
      <c r="D10" s="5" t="s">
        <v>164</v>
      </c>
      <c r="E10" s="5"/>
      <c r="F10" s="5"/>
      <c r="G10" s="2"/>
      <c r="H10" s="2"/>
      <c r="I10" s="2"/>
      <c r="J10" s="2"/>
      <c r="K10" s="3"/>
      <c r="L10" s="4"/>
      <c r="M10" s="4"/>
      <c r="N10" s="3"/>
      <c r="O10" s="3"/>
      <c r="P10" s="1"/>
      <c r="Q10" s="3"/>
      <c r="R10" s="3"/>
      <c r="S10" s="3"/>
      <c r="V10" s="70"/>
      <c r="W10" s="70"/>
      <c r="X10" s="70"/>
      <c r="Z10" s="3"/>
      <c r="AA10" s="3"/>
      <c r="AB10" s="3"/>
      <c r="AC10" s="3"/>
      <c r="AD10" s="3"/>
      <c r="AE10" s="3"/>
    </row>
    <row r="11" spans="1:31" ht="12.75">
      <c r="A11" s="1"/>
      <c r="B11" s="2" t="s">
        <v>30</v>
      </c>
      <c r="C11" s="2"/>
      <c r="D11" s="5" t="s">
        <v>225</v>
      </c>
      <c r="E11" s="5"/>
      <c r="F11" s="5"/>
      <c r="G11" s="5"/>
      <c r="H11" s="5"/>
      <c r="I11" s="5"/>
      <c r="J11" s="5"/>
      <c r="K11" s="4"/>
      <c r="L11" s="4"/>
      <c r="M11" s="4"/>
      <c r="N11" s="3"/>
      <c r="O11" s="3"/>
      <c r="P11" s="3"/>
      <c r="Q11" s="3"/>
      <c r="R11" s="3"/>
      <c r="S11" s="3"/>
      <c r="V11" s="70"/>
      <c r="W11" s="70"/>
      <c r="X11" s="70"/>
      <c r="Z11" s="3"/>
      <c r="AA11" s="3"/>
      <c r="AB11" s="3"/>
      <c r="AC11" s="3"/>
      <c r="AD11" s="3"/>
      <c r="AE11" s="3"/>
    </row>
    <row r="12" spans="1:31" ht="15.75">
      <c r="A12" s="1"/>
      <c r="B12" s="2" t="s">
        <v>89</v>
      </c>
      <c r="C12" s="2"/>
      <c r="D12" s="129" t="s">
        <v>234</v>
      </c>
      <c r="E12" s="129"/>
      <c r="F12" s="2"/>
      <c r="G12" s="2"/>
      <c r="H12" s="2"/>
      <c r="I12" s="2"/>
      <c r="J12" s="2"/>
      <c r="K12" s="3"/>
      <c r="L12" s="4"/>
      <c r="M12" s="4"/>
      <c r="N12" s="3"/>
      <c r="O12" s="3"/>
      <c r="P12" s="1"/>
      <c r="Q12" s="3"/>
      <c r="R12" s="3"/>
      <c r="S12" s="3"/>
      <c r="V12" s="70"/>
      <c r="W12" s="70"/>
      <c r="X12" s="70"/>
      <c r="Z12" s="3"/>
      <c r="AA12" s="3"/>
      <c r="AB12" s="3"/>
      <c r="AC12" s="3"/>
      <c r="AD12" s="3"/>
      <c r="AE12" s="3"/>
    </row>
    <row r="13" spans="1:31" ht="12.75">
      <c r="A13" s="1"/>
      <c r="B13" s="3" t="s">
        <v>31</v>
      </c>
      <c r="C13" s="3"/>
      <c r="D13" s="4" t="s">
        <v>226</v>
      </c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70"/>
      <c r="V13" s="70"/>
      <c r="W13" s="70"/>
      <c r="X13" s="70"/>
      <c r="Z13" s="3"/>
      <c r="AA13" s="3"/>
      <c r="AB13" s="3"/>
      <c r="AC13" s="3"/>
      <c r="AD13" s="3"/>
      <c r="AE13" s="3"/>
    </row>
    <row r="14" spans="1:31" ht="12.75">
      <c r="A14" s="1"/>
      <c r="B14" s="3" t="s">
        <v>10</v>
      </c>
      <c r="C14" s="3"/>
      <c r="D14" s="4" t="s">
        <v>167</v>
      </c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Z14" s="3"/>
      <c r="AA14" s="3"/>
      <c r="AB14" s="3"/>
      <c r="AC14" s="3"/>
      <c r="AD14" s="3"/>
      <c r="AE14" s="3"/>
    </row>
    <row r="15" spans="1:31" ht="12.75">
      <c r="A15" s="1"/>
      <c r="B15" s="8" t="s">
        <v>43</v>
      </c>
      <c r="C15" s="8"/>
      <c r="D15" s="4" t="s">
        <v>34</v>
      </c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Z15" s="3"/>
      <c r="AA15" s="3"/>
      <c r="AB15" s="3"/>
      <c r="AC15" s="3"/>
      <c r="AD15" s="3"/>
      <c r="AE15" s="3"/>
    </row>
    <row r="16" spans="1:31" ht="12.75">
      <c r="A16" s="1"/>
      <c r="B16" s="8" t="s">
        <v>41</v>
      </c>
      <c r="C16" s="8"/>
      <c r="D16" s="4" t="s">
        <v>34</v>
      </c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Z16" s="3"/>
      <c r="AA16" s="3"/>
      <c r="AB16" s="3"/>
      <c r="AC16" s="3"/>
      <c r="AD16" s="3"/>
      <c r="AE16" s="3"/>
    </row>
    <row r="17" spans="1:31" ht="12.75">
      <c r="A17" s="1"/>
      <c r="B17" s="3" t="s">
        <v>32</v>
      </c>
      <c r="C17" s="3"/>
      <c r="D17" s="5">
        <v>50</v>
      </c>
      <c r="E17" s="5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Z17" s="3"/>
      <c r="AA17" s="3"/>
      <c r="AB17" s="3"/>
      <c r="AC17" s="3"/>
      <c r="AD17" s="3"/>
      <c r="AE17" s="3"/>
    </row>
    <row r="18" spans="1:31" ht="13.5" thickBot="1">
      <c r="A18" s="1"/>
      <c r="B18" s="3" t="s">
        <v>33</v>
      </c>
      <c r="C18" s="3"/>
      <c r="D18" s="4" t="s">
        <v>227</v>
      </c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Z18" s="3"/>
      <c r="AA18" s="3"/>
      <c r="AB18" s="3"/>
      <c r="AC18" s="3"/>
      <c r="AD18" s="3"/>
      <c r="AE18" s="3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I31+I35+I39</f>
        <v>259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135"/>
      <c r="AA23" s="135"/>
      <c r="AB23" s="135"/>
      <c r="AC23" s="135"/>
      <c r="AD23" s="135"/>
      <c r="AE23" s="160"/>
    </row>
    <row r="24" spans="1:31" ht="12.75">
      <c r="A24" s="24" t="s">
        <v>1</v>
      </c>
      <c r="B24" s="26" t="s">
        <v>142</v>
      </c>
      <c r="C24" s="121"/>
      <c r="D24" s="30">
        <v>0</v>
      </c>
      <c r="E24" s="162">
        <f>D24*27</f>
        <v>0</v>
      </c>
      <c r="F24" s="31">
        <v>0</v>
      </c>
      <c r="G24" s="31">
        <v>0</v>
      </c>
      <c r="H24" s="170">
        <f aca="true" t="shared" si="0" ref="H24:H29">G24-I24</f>
        <v>0</v>
      </c>
      <c r="I24" s="180">
        <f aca="true" t="shared" si="1" ref="I24:I29">TRUNC(G24*0.29)</f>
        <v>0</v>
      </c>
      <c r="J24" s="32">
        <v>0</v>
      </c>
      <c r="K24" s="31">
        <v>0</v>
      </c>
      <c r="L24" s="31">
        <v>0</v>
      </c>
      <c r="M24" s="97">
        <f>F24+G24+J24+L24</f>
        <v>0</v>
      </c>
      <c r="N24" s="99"/>
      <c r="O24" s="100"/>
      <c r="P24" s="88">
        <f aca="true" t="shared" si="2" ref="P24:P31">SUM(N24:O24)</f>
        <v>0</v>
      </c>
      <c r="Q24" s="101"/>
      <c r="R24" s="100"/>
      <c r="S24" s="80">
        <f aca="true" t="shared" si="3" ref="S24:S31">SUM(Q24:R24)</f>
        <v>0</v>
      </c>
      <c r="T24" s="99"/>
      <c r="U24" s="100"/>
      <c r="V24" s="80">
        <f aca="true" t="shared" si="4" ref="V24:V31">SUM(T24:U24)</f>
        <v>0</v>
      </c>
      <c r="W24" s="101"/>
      <c r="X24" s="100"/>
      <c r="Y24" s="80">
        <f aca="true" t="shared" si="5" ref="Y24:Y31">SUM(W24:X24)</f>
        <v>0</v>
      </c>
      <c r="Z24" s="139"/>
      <c r="AA24" s="139"/>
      <c r="AB24" s="136">
        <f>SUM(Z24:AA24)</f>
        <v>0</v>
      </c>
      <c r="AC24" s="139"/>
      <c r="AD24" s="139"/>
      <c r="AE24" s="161">
        <f aca="true" t="shared" si="6" ref="AE24:AE31">SUM(AC24:AD24)</f>
        <v>0</v>
      </c>
    </row>
    <row r="25" spans="1:31" ht="12.75">
      <c r="A25" s="24" t="s">
        <v>85</v>
      </c>
      <c r="B25" s="26" t="s">
        <v>235</v>
      </c>
      <c r="C25" s="121"/>
      <c r="D25" s="271" t="s">
        <v>264</v>
      </c>
      <c r="E25" s="162" t="str">
        <f>CONCATENATE(2*27,"*")</f>
        <v>54*</v>
      </c>
      <c r="F25" s="273">
        <v>10</v>
      </c>
      <c r="G25" s="273">
        <v>26</v>
      </c>
      <c r="H25" s="170">
        <f t="shared" si="0"/>
        <v>19</v>
      </c>
      <c r="I25" s="180">
        <f t="shared" si="1"/>
        <v>7</v>
      </c>
      <c r="J25" s="32"/>
      <c r="K25" s="31"/>
      <c r="L25" s="31"/>
      <c r="M25" s="272" t="str">
        <f>CONCATENATE(SUM(F25:G25),"*")</f>
        <v>36*</v>
      </c>
      <c r="N25" s="99" t="str">
        <f>CONCATENATE(F25,"*")</f>
        <v>10*</v>
      </c>
      <c r="O25" s="100" t="str">
        <f>CONCATENATE(G25,"*")</f>
        <v>26*</v>
      </c>
      <c r="P25" s="80" t="str">
        <f>CONCATENATE(SUM(F25:G25),"*")</f>
        <v>36*</v>
      </c>
      <c r="Q25" s="101"/>
      <c r="R25" s="100"/>
      <c r="S25" s="80"/>
      <c r="T25" s="99"/>
      <c r="U25" s="100"/>
      <c r="V25" s="80"/>
      <c r="W25" s="101"/>
      <c r="X25" s="100"/>
      <c r="Y25" s="80"/>
      <c r="Z25" s="139"/>
      <c r="AA25" s="139"/>
      <c r="AB25" s="136">
        <f aca="true" t="shared" si="7" ref="AB25:AB30">SUM(Z25:AA25)</f>
        <v>0</v>
      </c>
      <c r="AC25" s="139"/>
      <c r="AD25" s="139"/>
      <c r="AE25" s="161">
        <f t="shared" si="6"/>
        <v>0</v>
      </c>
    </row>
    <row r="26" spans="1:31" ht="12.75">
      <c r="A26" s="14" t="s">
        <v>2</v>
      </c>
      <c r="B26" s="9" t="s">
        <v>228</v>
      </c>
      <c r="C26" s="123" t="s">
        <v>87</v>
      </c>
      <c r="D26" s="33">
        <v>15</v>
      </c>
      <c r="E26" s="175">
        <f>D26*27</f>
        <v>405</v>
      </c>
      <c r="F26" s="176">
        <f>TRUNC((E26-SUM(K26))*0.3)</f>
        <v>81</v>
      </c>
      <c r="G26" s="176">
        <f>E26-F26-K26</f>
        <v>189</v>
      </c>
      <c r="H26" s="170">
        <f t="shared" si="0"/>
        <v>135</v>
      </c>
      <c r="I26" s="180">
        <f t="shared" si="1"/>
        <v>54</v>
      </c>
      <c r="J26" s="34">
        <v>6</v>
      </c>
      <c r="K26" s="34">
        <f>D26*9</f>
        <v>135</v>
      </c>
      <c r="L26" s="34">
        <v>6</v>
      </c>
      <c r="M26" s="97">
        <f>F26+G26</f>
        <v>270</v>
      </c>
      <c r="N26" s="99">
        <f>F26</f>
        <v>81</v>
      </c>
      <c r="O26" s="100">
        <f>G26</f>
        <v>189</v>
      </c>
      <c r="P26" s="80">
        <f t="shared" si="2"/>
        <v>270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139"/>
      <c r="AA26" s="139"/>
      <c r="AB26" s="136">
        <f>SUM(Z26:AA26)</f>
        <v>0</v>
      </c>
      <c r="AC26" s="139"/>
      <c r="AD26" s="139"/>
      <c r="AE26" s="161">
        <f t="shared" si="6"/>
        <v>0</v>
      </c>
    </row>
    <row r="27" spans="1:31" ht="12.75">
      <c r="A27" s="14" t="s">
        <v>13</v>
      </c>
      <c r="B27" s="10" t="s">
        <v>229</v>
      </c>
      <c r="C27" s="123" t="s">
        <v>87</v>
      </c>
      <c r="D27" s="33">
        <v>15</v>
      </c>
      <c r="E27" s="175">
        <f>D27*27</f>
        <v>405</v>
      </c>
      <c r="F27" s="176">
        <f>TRUNC((E27-SUM(K27))*0.3)</f>
        <v>81</v>
      </c>
      <c r="G27" s="176">
        <f>E27-F27-K27</f>
        <v>189</v>
      </c>
      <c r="H27" s="170">
        <f t="shared" si="0"/>
        <v>135</v>
      </c>
      <c r="I27" s="180">
        <f t="shared" si="1"/>
        <v>54</v>
      </c>
      <c r="J27" s="34">
        <v>6</v>
      </c>
      <c r="K27" s="34">
        <f>D27*9</f>
        <v>135</v>
      </c>
      <c r="L27" s="34">
        <v>6</v>
      </c>
      <c r="M27" s="97">
        <f>F27+G27</f>
        <v>270</v>
      </c>
      <c r="N27" s="99">
        <f>F27</f>
        <v>81</v>
      </c>
      <c r="O27" s="100"/>
      <c r="P27" s="80">
        <f t="shared" si="2"/>
        <v>81</v>
      </c>
      <c r="Q27" s="99"/>
      <c r="R27" s="100">
        <f>G27</f>
        <v>189</v>
      </c>
      <c r="S27" s="80">
        <f t="shared" si="3"/>
        <v>189</v>
      </c>
      <c r="T27" s="99"/>
      <c r="U27" s="100"/>
      <c r="V27" s="80">
        <f t="shared" si="4"/>
        <v>0</v>
      </c>
      <c r="W27" s="101"/>
      <c r="X27" s="100"/>
      <c r="Y27" s="80">
        <f t="shared" si="5"/>
        <v>0</v>
      </c>
      <c r="Z27" s="139"/>
      <c r="AA27" s="139"/>
      <c r="AB27" s="136">
        <f t="shared" si="7"/>
        <v>0</v>
      </c>
      <c r="AC27" s="139"/>
      <c r="AD27" s="139"/>
      <c r="AE27" s="161">
        <f t="shared" si="6"/>
        <v>0</v>
      </c>
    </row>
    <row r="28" spans="1:31" ht="12.75">
      <c r="A28" s="14" t="s">
        <v>14</v>
      </c>
      <c r="B28" s="10" t="s">
        <v>230</v>
      </c>
      <c r="C28" s="123" t="s">
        <v>87</v>
      </c>
      <c r="D28" s="33">
        <v>10</v>
      </c>
      <c r="E28" s="175">
        <f>D28*27</f>
        <v>270</v>
      </c>
      <c r="F28" s="176">
        <f>TRUNC((E28-SUM(K28))*0.3)</f>
        <v>54</v>
      </c>
      <c r="G28" s="176">
        <f>E28-F28-K28</f>
        <v>126</v>
      </c>
      <c r="H28" s="170">
        <f t="shared" si="0"/>
        <v>90</v>
      </c>
      <c r="I28" s="180">
        <f t="shared" si="1"/>
        <v>36</v>
      </c>
      <c r="J28" s="36">
        <v>30</v>
      </c>
      <c r="K28" s="34">
        <f>D28*9</f>
        <v>90</v>
      </c>
      <c r="L28" s="34">
        <v>12</v>
      </c>
      <c r="M28" s="97">
        <f>F28+G28</f>
        <v>180</v>
      </c>
      <c r="N28" s="99"/>
      <c r="O28" s="100"/>
      <c r="P28" s="80">
        <f t="shared" si="2"/>
        <v>0</v>
      </c>
      <c r="Q28" s="99">
        <f>F28</f>
        <v>54</v>
      </c>
      <c r="R28" s="100">
        <f>G28</f>
        <v>126</v>
      </c>
      <c r="S28" s="80">
        <f t="shared" si="3"/>
        <v>180</v>
      </c>
      <c r="T28" s="99"/>
      <c r="U28" s="100"/>
      <c r="V28" s="80">
        <f t="shared" si="4"/>
        <v>0</v>
      </c>
      <c r="W28" s="101"/>
      <c r="X28" s="100"/>
      <c r="Y28" s="80">
        <f t="shared" si="5"/>
        <v>0</v>
      </c>
      <c r="Z28" s="139"/>
      <c r="AA28" s="139"/>
      <c r="AB28" s="136">
        <f t="shared" si="7"/>
        <v>0</v>
      </c>
      <c r="AC28" s="139"/>
      <c r="AD28" s="139"/>
      <c r="AE28" s="161">
        <f t="shared" si="6"/>
        <v>0</v>
      </c>
    </row>
    <row r="29" spans="1:31" ht="12.75">
      <c r="A29" s="14" t="s">
        <v>15</v>
      </c>
      <c r="B29" s="130" t="s">
        <v>231</v>
      </c>
      <c r="C29" s="123" t="s">
        <v>87</v>
      </c>
      <c r="D29" s="33">
        <v>5</v>
      </c>
      <c r="E29" s="175">
        <f>D29*27</f>
        <v>135</v>
      </c>
      <c r="F29" s="176">
        <f>TRUNC((E29-SUM(K29))*0.3)</f>
        <v>27</v>
      </c>
      <c r="G29" s="176">
        <f>E29-F29-K29</f>
        <v>63</v>
      </c>
      <c r="H29" s="170">
        <f t="shared" si="0"/>
        <v>45</v>
      </c>
      <c r="I29" s="180">
        <f t="shared" si="1"/>
        <v>18</v>
      </c>
      <c r="J29" s="34">
        <v>15</v>
      </c>
      <c r="K29" s="34">
        <f>D29*9</f>
        <v>45</v>
      </c>
      <c r="L29" s="34">
        <v>6</v>
      </c>
      <c r="M29" s="97">
        <f>F29+G29</f>
        <v>90</v>
      </c>
      <c r="N29" s="99">
        <f>F29</f>
        <v>27</v>
      </c>
      <c r="O29" s="100">
        <f>G29</f>
        <v>63</v>
      </c>
      <c r="P29" s="80">
        <f t="shared" si="2"/>
        <v>90</v>
      </c>
      <c r="Q29" s="99"/>
      <c r="R29" s="100"/>
      <c r="S29" s="80">
        <f t="shared" si="3"/>
        <v>0</v>
      </c>
      <c r="T29" s="99"/>
      <c r="U29" s="100"/>
      <c r="V29" s="80">
        <f t="shared" si="4"/>
        <v>0</v>
      </c>
      <c r="W29" s="101"/>
      <c r="X29" s="100"/>
      <c r="Y29" s="80">
        <f t="shared" si="5"/>
        <v>0</v>
      </c>
      <c r="Z29" s="139"/>
      <c r="AA29" s="139"/>
      <c r="AB29" s="136">
        <f t="shared" si="7"/>
        <v>0</v>
      </c>
      <c r="AC29" s="139"/>
      <c r="AD29" s="139"/>
      <c r="AE29" s="161">
        <f t="shared" si="6"/>
        <v>0</v>
      </c>
    </row>
    <row r="30" spans="1:31" ht="12.75">
      <c r="A30" s="14" t="s">
        <v>19</v>
      </c>
      <c r="B30" s="10" t="s">
        <v>29</v>
      </c>
      <c r="C30" s="123"/>
      <c r="D30" s="33">
        <v>5</v>
      </c>
      <c r="E30" s="162">
        <f>D30*27</f>
        <v>135</v>
      </c>
      <c r="F30" s="34">
        <v>0</v>
      </c>
      <c r="G30" s="176">
        <f>E30-F30-K30</f>
        <v>90</v>
      </c>
      <c r="H30" s="170"/>
      <c r="I30" s="180">
        <f>TRUNC(G30*1)</f>
        <v>90</v>
      </c>
      <c r="J30" s="34"/>
      <c r="K30" s="34">
        <f>D30*9</f>
        <v>45</v>
      </c>
      <c r="L30" s="34"/>
      <c r="M30" s="97">
        <v>0</v>
      </c>
      <c r="N30" s="99"/>
      <c r="O30" s="100"/>
      <c r="P30" s="80">
        <f t="shared" si="2"/>
        <v>0</v>
      </c>
      <c r="Q30" s="99">
        <f>F30</f>
        <v>0</v>
      </c>
      <c r="R30" s="100">
        <f>G30</f>
        <v>90</v>
      </c>
      <c r="S30" s="80">
        <f t="shared" si="3"/>
        <v>90</v>
      </c>
      <c r="T30" s="99"/>
      <c r="U30" s="100"/>
      <c r="V30" s="80">
        <f t="shared" si="4"/>
        <v>0</v>
      </c>
      <c r="W30" s="101"/>
      <c r="X30" s="100"/>
      <c r="Y30" s="80">
        <f t="shared" si="5"/>
        <v>0</v>
      </c>
      <c r="Z30" s="139"/>
      <c r="AA30" s="139"/>
      <c r="AB30" s="136">
        <f t="shared" si="7"/>
        <v>0</v>
      </c>
      <c r="AC30" s="139"/>
      <c r="AD30" s="139"/>
      <c r="AE30" s="161">
        <f t="shared" si="6"/>
        <v>0</v>
      </c>
    </row>
    <row r="31" spans="1:31" ht="13.5" thickBot="1">
      <c r="A31" s="15"/>
      <c r="B31" s="11" t="s">
        <v>132</v>
      </c>
      <c r="C31" s="115"/>
      <c r="D31" s="40">
        <f>SUM(D24:D30)</f>
        <v>50</v>
      </c>
      <c r="E31" s="163">
        <f>SUM(E24:E30)</f>
        <v>1350</v>
      </c>
      <c r="F31" s="41">
        <f>SUM(F24:F30)</f>
        <v>253</v>
      </c>
      <c r="G31" s="41">
        <f>SUM(G24:G30)</f>
        <v>683</v>
      </c>
      <c r="H31" s="171"/>
      <c r="I31" s="41">
        <f aca="true" t="shared" si="8" ref="I31:O31">SUM(I24:I30)</f>
        <v>259</v>
      </c>
      <c r="J31" s="41">
        <f t="shared" si="8"/>
        <v>57</v>
      </c>
      <c r="K31" s="41">
        <f t="shared" si="8"/>
        <v>450</v>
      </c>
      <c r="L31" s="41">
        <f t="shared" si="8"/>
        <v>30</v>
      </c>
      <c r="M31" s="98">
        <f t="shared" si="8"/>
        <v>810</v>
      </c>
      <c r="N31" s="92">
        <f t="shared" si="8"/>
        <v>189</v>
      </c>
      <c r="O31" s="55">
        <f t="shared" si="8"/>
        <v>252</v>
      </c>
      <c r="P31" s="80">
        <f t="shared" si="2"/>
        <v>441</v>
      </c>
      <c r="Q31" s="92">
        <f>SUM(Q24:Q30)</f>
        <v>54</v>
      </c>
      <c r="R31" s="55">
        <f>SUM(R24:R30)</f>
        <v>405</v>
      </c>
      <c r="S31" s="80">
        <f t="shared" si="3"/>
        <v>459</v>
      </c>
      <c r="T31" s="92">
        <f>SUM(T24:T30)</f>
        <v>0</v>
      </c>
      <c r="U31" s="55">
        <f>SUM(U24:U30)</f>
        <v>0</v>
      </c>
      <c r="V31" s="80">
        <f t="shared" si="4"/>
        <v>0</v>
      </c>
      <c r="W31" s="92">
        <f>SUM(W24:W30)</f>
        <v>0</v>
      </c>
      <c r="X31" s="55">
        <f>SUM(X24:X30)</f>
        <v>0</v>
      </c>
      <c r="Y31" s="56">
        <f t="shared" si="5"/>
        <v>0</v>
      </c>
      <c r="Z31" s="92">
        <f>SUM(Z24:Z30)</f>
        <v>0</v>
      </c>
      <c r="AA31" s="55">
        <f>SUM(AA24:AA30)</f>
        <v>0</v>
      </c>
      <c r="AB31" s="80">
        <f>SUM(Z31:AA31)</f>
        <v>0</v>
      </c>
      <c r="AC31" s="92">
        <f>SUM(AC24:AC30)</f>
        <v>0</v>
      </c>
      <c r="AD31" s="55">
        <f>SUM(AD24:AD30)</f>
        <v>0</v>
      </c>
      <c r="AE31" s="56">
        <f t="shared" si="6"/>
        <v>0</v>
      </c>
    </row>
    <row r="32" spans="1:31" s="91" customFormat="1" ht="12.75" hidden="1">
      <c r="A32" s="89" t="s">
        <v>4</v>
      </c>
      <c r="B32" s="90" t="s">
        <v>24</v>
      </c>
      <c r="C32" s="116"/>
      <c r="D32" s="56"/>
      <c r="E32" s="78"/>
      <c r="F32" s="44"/>
      <c r="G32" s="43"/>
      <c r="H32" s="172"/>
      <c r="I32" s="43"/>
      <c r="J32" s="43"/>
      <c r="K32" s="43"/>
      <c r="L32" s="43"/>
      <c r="M32" s="45"/>
      <c r="N32" s="46"/>
      <c r="O32" s="65"/>
      <c r="P32" s="80"/>
      <c r="Q32" s="78"/>
      <c r="R32" s="81"/>
      <c r="S32" s="83"/>
      <c r="T32" s="46"/>
      <c r="U32" s="65"/>
      <c r="V32" s="80"/>
      <c r="W32" s="78"/>
      <c r="X32" s="81"/>
      <c r="Y32" s="138"/>
      <c r="Z32" s="43"/>
      <c r="AA32" s="43"/>
      <c r="AB32" s="43"/>
      <c r="AC32" s="43"/>
      <c r="AD32" s="43"/>
      <c r="AE32" s="43"/>
    </row>
    <row r="33" spans="1:31" ht="25.5" hidden="1">
      <c r="A33" s="154" t="s">
        <v>6</v>
      </c>
      <c r="B33" s="96" t="s">
        <v>232</v>
      </c>
      <c r="C33" s="123" t="s">
        <v>87</v>
      </c>
      <c r="D33" s="40">
        <v>0</v>
      </c>
      <c r="E33" s="177">
        <f>D33*27</f>
        <v>0</v>
      </c>
      <c r="F33" s="176">
        <f>TRUNC((E33-SUM(J33:L33))*0.3)</f>
        <v>0</v>
      </c>
      <c r="G33" s="176">
        <f>E33-F33-J33-K33-L33</f>
        <v>0</v>
      </c>
      <c r="H33" s="170">
        <f>G33-I33</f>
        <v>0</v>
      </c>
      <c r="I33" s="180">
        <f>TRUNC(G33*0.29)</f>
        <v>0</v>
      </c>
      <c r="J33" s="34"/>
      <c r="K33" s="34"/>
      <c r="L33" s="34"/>
      <c r="M33" s="97">
        <f>F33+G33+J33+L33</f>
        <v>0</v>
      </c>
      <c r="N33" s="99"/>
      <c r="O33" s="100"/>
      <c r="P33" s="80">
        <f>SUM(N33:O33)</f>
        <v>0</v>
      </c>
      <c r="Q33" s="101"/>
      <c r="R33" s="100"/>
      <c r="S33" s="80">
        <f>SUM(Q33:R33)</f>
        <v>0</v>
      </c>
      <c r="T33" s="99"/>
      <c r="U33" s="100"/>
      <c r="V33" s="80">
        <f>SUM(T33:U33)</f>
        <v>0</v>
      </c>
      <c r="W33" s="101"/>
      <c r="X33" s="100"/>
      <c r="Y33" s="80">
        <f>SUM(W33:X33)</f>
        <v>0</v>
      </c>
      <c r="Z33" s="139"/>
      <c r="AA33" s="139"/>
      <c r="AB33" s="136">
        <f>SUM(Z33:AA33)</f>
        <v>0</v>
      </c>
      <c r="AC33" s="158"/>
      <c r="AD33" s="158">
        <f>I33</f>
        <v>0</v>
      </c>
      <c r="AE33" s="161">
        <f>SUM(AC33:AD33)</f>
        <v>0</v>
      </c>
    </row>
    <row r="34" spans="1:31" ht="25.5" hidden="1">
      <c r="A34" s="154" t="s">
        <v>7</v>
      </c>
      <c r="B34" s="10" t="s">
        <v>233</v>
      </c>
      <c r="C34" s="123" t="s">
        <v>87</v>
      </c>
      <c r="D34" s="33">
        <v>0</v>
      </c>
      <c r="E34" s="178">
        <f>D34*27</f>
        <v>0</v>
      </c>
      <c r="F34" s="176">
        <f>TRUNC((E34-SUM(J34:L34))*0.3)</f>
        <v>0</v>
      </c>
      <c r="G34" s="176">
        <f>E34-F34-J34-K34-L34</f>
        <v>0</v>
      </c>
      <c r="H34" s="170">
        <f>G34-I34</f>
        <v>0</v>
      </c>
      <c r="I34" s="180">
        <f>TRUNC(G34*0.29)</f>
        <v>0</v>
      </c>
      <c r="J34" s="34"/>
      <c r="K34" s="34"/>
      <c r="L34" s="34"/>
      <c r="M34" s="97">
        <f>F34+G34+J34+L34</f>
        <v>0</v>
      </c>
      <c r="N34" s="99"/>
      <c r="O34" s="100"/>
      <c r="P34" s="80">
        <f>SUM(N34:O34)</f>
        <v>0</v>
      </c>
      <c r="Q34" s="101"/>
      <c r="R34" s="100"/>
      <c r="S34" s="80">
        <f>SUM(Q34:R34)</f>
        <v>0</v>
      </c>
      <c r="T34" s="99"/>
      <c r="U34" s="100"/>
      <c r="V34" s="80">
        <f>SUM(T34:U34)</f>
        <v>0</v>
      </c>
      <c r="W34" s="101"/>
      <c r="X34" s="100"/>
      <c r="Y34" s="80">
        <f>SUM(W34:X34)</f>
        <v>0</v>
      </c>
      <c r="Z34" s="139"/>
      <c r="AA34" s="139"/>
      <c r="AB34" s="136">
        <f>SUM(Z34:AA34)</f>
        <v>0</v>
      </c>
      <c r="AC34" s="139"/>
      <c r="AD34" s="158">
        <f>I34</f>
        <v>0</v>
      </c>
      <c r="AE34" s="161">
        <f>SUM(AC34:AD34)</f>
        <v>0</v>
      </c>
    </row>
    <row r="35" spans="1:31" ht="12.75" hidden="1">
      <c r="A35" s="18"/>
      <c r="B35" s="11" t="s">
        <v>42</v>
      </c>
      <c r="C35" s="115"/>
      <c r="D35" s="40">
        <f aca="true" t="shared" si="9" ref="D35:AD35">SUM(D33:D34)</f>
        <v>0</v>
      </c>
      <c r="E35" s="163">
        <f>SUM(E33:E34)</f>
        <v>0</v>
      </c>
      <c r="F35" s="41">
        <f t="shared" si="9"/>
        <v>0</v>
      </c>
      <c r="G35" s="41">
        <f t="shared" si="9"/>
        <v>0</v>
      </c>
      <c r="H35" s="171"/>
      <c r="I35" s="41">
        <f>SUM(I33:I34)</f>
        <v>0</v>
      </c>
      <c r="J35" s="41">
        <f t="shared" si="9"/>
        <v>0</v>
      </c>
      <c r="K35" s="41">
        <f t="shared" si="9"/>
        <v>0</v>
      </c>
      <c r="L35" s="41">
        <f t="shared" si="9"/>
        <v>0</v>
      </c>
      <c r="M35" s="98">
        <f t="shared" si="9"/>
        <v>0</v>
      </c>
      <c r="N35" s="35">
        <f t="shared" si="9"/>
        <v>0</v>
      </c>
      <c r="O35" s="63">
        <f t="shared" si="9"/>
        <v>0</v>
      </c>
      <c r="P35" s="80">
        <f t="shared" si="9"/>
        <v>0</v>
      </c>
      <c r="Q35" s="35">
        <f t="shared" si="9"/>
        <v>0</v>
      </c>
      <c r="R35" s="63">
        <f t="shared" si="9"/>
        <v>0</v>
      </c>
      <c r="S35" s="80">
        <f t="shared" si="9"/>
        <v>0</v>
      </c>
      <c r="T35" s="35">
        <f t="shared" si="9"/>
        <v>0</v>
      </c>
      <c r="U35" s="63">
        <f t="shared" si="9"/>
        <v>0</v>
      </c>
      <c r="V35" s="80">
        <f t="shared" si="9"/>
        <v>0</v>
      </c>
      <c r="W35" s="35">
        <f t="shared" si="9"/>
        <v>0</v>
      </c>
      <c r="X35" s="63">
        <f t="shared" si="9"/>
        <v>0</v>
      </c>
      <c r="Y35" s="80">
        <f t="shared" si="9"/>
        <v>0</v>
      </c>
      <c r="Z35" s="35">
        <f t="shared" si="9"/>
        <v>0</v>
      </c>
      <c r="AA35" s="63">
        <f t="shared" si="9"/>
        <v>0</v>
      </c>
      <c r="AB35" s="80">
        <f t="shared" si="9"/>
        <v>0</v>
      </c>
      <c r="AC35" s="35">
        <f t="shared" si="9"/>
        <v>0</v>
      </c>
      <c r="AD35" s="63">
        <f t="shared" si="9"/>
        <v>0</v>
      </c>
      <c r="AE35" s="161">
        <f>SUM(AC35:AD35)</f>
        <v>0</v>
      </c>
    </row>
    <row r="36" spans="1:31" ht="12.75" hidden="1">
      <c r="A36" s="19" t="s">
        <v>5</v>
      </c>
      <c r="B36" s="12" t="s">
        <v>23</v>
      </c>
      <c r="C36" s="117"/>
      <c r="D36" s="56"/>
      <c r="E36" s="78"/>
      <c r="F36" s="44"/>
      <c r="G36" s="43"/>
      <c r="H36" s="172"/>
      <c r="I36" s="43"/>
      <c r="J36" s="43"/>
      <c r="K36" s="43"/>
      <c r="L36" s="43"/>
      <c r="M36" s="57"/>
      <c r="N36" s="42"/>
      <c r="O36" s="65"/>
      <c r="P36" s="80"/>
      <c r="Q36" s="78"/>
      <c r="R36" s="65"/>
      <c r="S36" s="83"/>
      <c r="T36" s="46"/>
      <c r="U36" s="65"/>
      <c r="V36" s="80"/>
      <c r="W36" s="78"/>
      <c r="X36" s="65"/>
      <c r="Y36" s="80"/>
      <c r="Z36" s="137"/>
      <c r="AA36" s="137"/>
      <c r="AB36" s="137"/>
      <c r="AC36" s="137"/>
      <c r="AD36" s="137"/>
      <c r="AE36" s="46"/>
    </row>
    <row r="37" spans="1:31" ht="12.75" hidden="1">
      <c r="A37" s="20" t="s">
        <v>9</v>
      </c>
      <c r="B37" s="10" t="s">
        <v>61</v>
      </c>
      <c r="C37" s="114"/>
      <c r="D37" s="33">
        <v>0</v>
      </c>
      <c r="E37" s="178">
        <f>D37*27</f>
        <v>0</v>
      </c>
      <c r="F37" s="179">
        <f>TRUNC((E37-SUM(J37:L37))*0.3)</f>
        <v>0</v>
      </c>
      <c r="G37" s="179">
        <f>E37-F37-J37-K37-L37</f>
        <v>0</v>
      </c>
      <c r="H37" s="172"/>
      <c r="I37" s="179"/>
      <c r="J37" s="36"/>
      <c r="K37" s="36"/>
      <c r="L37" s="36"/>
      <c r="M37" s="97">
        <f>F37+G37+J37+L37</f>
        <v>0</v>
      </c>
      <c r="N37" s="102"/>
      <c r="O37" s="103"/>
      <c r="P37" s="80">
        <f>SUM(N37:O37)</f>
        <v>0</v>
      </c>
      <c r="Q37" s="101"/>
      <c r="R37" s="100"/>
      <c r="S37" s="80">
        <f>SUM(Q37:R37)</f>
        <v>0</v>
      </c>
      <c r="T37" s="99"/>
      <c r="U37" s="100"/>
      <c r="V37" s="80">
        <f>SUM(T37:U37)</f>
        <v>0</v>
      </c>
      <c r="W37" s="101"/>
      <c r="X37" s="100"/>
      <c r="Y37" s="80">
        <f>SUM(W37:X37)</f>
        <v>0</v>
      </c>
      <c r="Z37" s="139"/>
      <c r="AA37" s="139"/>
      <c r="AB37" s="136">
        <f>SUM(Z37:AA37)</f>
        <v>0</v>
      </c>
      <c r="AC37" s="139"/>
      <c r="AD37" s="139"/>
      <c r="AE37" s="161">
        <f>SUM(AC37:AD37)</f>
        <v>0</v>
      </c>
    </row>
    <row r="38" spans="1:31" ht="25.5" hidden="1">
      <c r="A38" s="20" t="s">
        <v>22</v>
      </c>
      <c r="B38" s="10" t="s">
        <v>68</v>
      </c>
      <c r="C38" s="114"/>
      <c r="D38" s="33">
        <v>0</v>
      </c>
      <c r="E38" s="178">
        <f>D38*27</f>
        <v>0</v>
      </c>
      <c r="F38" s="179">
        <f>TRUNC((E38-SUM(J38:L38))*0.3)</f>
        <v>0</v>
      </c>
      <c r="G38" s="179">
        <f>E38-F38-J38-K38-L38</f>
        <v>0</v>
      </c>
      <c r="H38" s="172"/>
      <c r="I38" s="179"/>
      <c r="J38" s="36"/>
      <c r="K38" s="36"/>
      <c r="L38" s="36"/>
      <c r="M38" s="97">
        <f>F38+G38+J38+L38</f>
        <v>0</v>
      </c>
      <c r="N38" s="102"/>
      <c r="O38" s="103"/>
      <c r="P38" s="80">
        <f>SUM(N38:O38)</f>
        <v>0</v>
      </c>
      <c r="Q38" s="99"/>
      <c r="R38" s="100"/>
      <c r="S38" s="80">
        <f>SUM(Q38:R38)</f>
        <v>0</v>
      </c>
      <c r="T38" s="99"/>
      <c r="U38" s="100"/>
      <c r="V38" s="80">
        <f>SUM(T38:U38)</f>
        <v>0</v>
      </c>
      <c r="W38" s="101"/>
      <c r="X38" s="100"/>
      <c r="Y38" s="80">
        <f>SUM(W38:X38)</f>
        <v>0</v>
      </c>
      <c r="Z38" s="139"/>
      <c r="AA38" s="139"/>
      <c r="AB38" s="136">
        <f>SUM(Z38:AA38)</f>
        <v>0</v>
      </c>
      <c r="AC38" s="139"/>
      <c r="AD38" s="139"/>
      <c r="AE38" s="161">
        <f>SUM(AC38:AD38)</f>
        <v>0</v>
      </c>
    </row>
    <row r="39" spans="1:31" ht="13.5" hidden="1" thickBot="1">
      <c r="A39" s="21"/>
      <c r="B39" s="11" t="s">
        <v>131</v>
      </c>
      <c r="C39" s="115"/>
      <c r="D39" s="40">
        <f aca="true" t="shared" si="10" ref="D39:M39">SUM(D37:D38)</f>
        <v>0</v>
      </c>
      <c r="E39" s="40">
        <f>SUM(E37:E38)</f>
        <v>0</v>
      </c>
      <c r="F39" s="40">
        <f t="shared" si="10"/>
        <v>0</v>
      </c>
      <c r="G39" s="41">
        <f t="shared" si="10"/>
        <v>0</v>
      </c>
      <c r="H39" s="171"/>
      <c r="I39" s="41">
        <f t="shared" si="10"/>
        <v>0</v>
      </c>
      <c r="J39" s="41">
        <f t="shared" si="10"/>
        <v>0</v>
      </c>
      <c r="K39" s="41">
        <f t="shared" si="10"/>
        <v>0</v>
      </c>
      <c r="L39" s="41">
        <f t="shared" si="10"/>
        <v>0</v>
      </c>
      <c r="M39" s="98">
        <f t="shared" si="10"/>
        <v>0</v>
      </c>
      <c r="N39" s="35">
        <f aca="true" t="shared" si="11" ref="N39:S39">SUM(N37:N38)</f>
        <v>0</v>
      </c>
      <c r="O39" s="63">
        <f t="shared" si="11"/>
        <v>0</v>
      </c>
      <c r="P39" s="80">
        <f t="shared" si="11"/>
        <v>0</v>
      </c>
      <c r="Q39" s="35">
        <f t="shared" si="11"/>
        <v>0</v>
      </c>
      <c r="R39" s="63">
        <f t="shared" si="11"/>
        <v>0</v>
      </c>
      <c r="S39" s="80">
        <f t="shared" si="11"/>
        <v>0</v>
      </c>
      <c r="T39" s="35">
        <f aca="true" t="shared" si="12" ref="T39:AE39">SUM(T36:T38)</f>
        <v>0</v>
      </c>
      <c r="U39" s="63">
        <f t="shared" si="12"/>
        <v>0</v>
      </c>
      <c r="V39" s="80">
        <f t="shared" si="12"/>
        <v>0</v>
      </c>
      <c r="W39" s="35">
        <f t="shared" si="12"/>
        <v>0</v>
      </c>
      <c r="X39" s="63">
        <f t="shared" si="12"/>
        <v>0</v>
      </c>
      <c r="Y39" s="80">
        <f t="shared" si="12"/>
        <v>0</v>
      </c>
      <c r="Z39" s="35">
        <f t="shared" si="12"/>
        <v>0</v>
      </c>
      <c r="AA39" s="63">
        <f t="shared" si="12"/>
        <v>0</v>
      </c>
      <c r="AB39" s="80">
        <f t="shared" si="12"/>
        <v>0</v>
      </c>
      <c r="AC39" s="35">
        <f t="shared" si="12"/>
        <v>0</v>
      </c>
      <c r="AD39" s="63">
        <f t="shared" si="12"/>
        <v>0</v>
      </c>
      <c r="AE39" s="56">
        <f t="shared" si="12"/>
        <v>0</v>
      </c>
    </row>
    <row r="40" spans="1:31" s="23" customFormat="1" ht="13.5" hidden="1" thickBot="1">
      <c r="A40" s="134" t="s">
        <v>100</v>
      </c>
      <c r="B40" s="132" t="s">
        <v>101</v>
      </c>
      <c r="C40" s="133"/>
      <c r="D40" s="142"/>
      <c r="E40" s="164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12.75" hidden="1">
      <c r="A41" s="21" t="s">
        <v>102</v>
      </c>
      <c r="B41" s="147" t="s">
        <v>103</v>
      </c>
      <c r="C41" s="115"/>
      <c r="D41" s="40"/>
      <c r="E41" s="163"/>
      <c r="F41" s="41"/>
      <c r="G41" s="41"/>
      <c r="H41" s="41"/>
      <c r="I41" s="41"/>
      <c r="J41" s="41"/>
      <c r="K41" s="41"/>
      <c r="L41" s="41"/>
      <c r="M41" s="97">
        <f aca="true" t="shared" si="13" ref="M41:M62">F41+G41+J41+L41</f>
        <v>0</v>
      </c>
      <c r="N41" s="140"/>
      <c r="O41" s="141"/>
      <c r="P41" s="80">
        <f aca="true" t="shared" si="14" ref="P41:P62">SUM(N41:O41)</f>
        <v>0</v>
      </c>
      <c r="Q41" s="140"/>
      <c r="R41" s="141"/>
      <c r="S41" s="80">
        <f aca="true" t="shared" si="15" ref="S41:S62">SUM(Q41:R41)</f>
        <v>0</v>
      </c>
      <c r="T41" s="140"/>
      <c r="U41" s="141"/>
      <c r="V41" s="80">
        <f aca="true" t="shared" si="16" ref="V41:V62">SUM(T41:U41)</f>
        <v>0</v>
      </c>
      <c r="W41" s="140"/>
      <c r="X41" s="141"/>
      <c r="Y41" s="80">
        <f aca="true" t="shared" si="17" ref="Y41:Y62">SUM(W41:X41)</f>
        <v>0</v>
      </c>
      <c r="Z41" s="140"/>
      <c r="AA41" s="141"/>
      <c r="AB41" s="80">
        <f aca="true" t="shared" si="18" ref="AB41:AB62">SUM(Z41:AA41)</f>
        <v>0</v>
      </c>
      <c r="AC41" s="140"/>
      <c r="AD41" s="141"/>
      <c r="AE41" s="56">
        <f aca="true" t="shared" si="19" ref="AE41:AE59">SUM(AC41:AD41)</f>
        <v>0</v>
      </c>
    </row>
    <row r="42" spans="1:31" ht="12.75" hidden="1">
      <c r="A42" s="21"/>
      <c r="B42" s="10" t="s">
        <v>104</v>
      </c>
      <c r="C42" s="115"/>
      <c r="D42" s="40"/>
      <c r="E42" s="163"/>
      <c r="F42" s="41"/>
      <c r="G42" s="41"/>
      <c r="H42" s="41"/>
      <c r="I42" s="41"/>
      <c r="J42" s="41"/>
      <c r="K42" s="41"/>
      <c r="L42" s="41"/>
      <c r="M42" s="97">
        <f t="shared" si="13"/>
        <v>0</v>
      </c>
      <c r="N42" s="140"/>
      <c r="O42" s="141"/>
      <c r="P42" s="80">
        <f t="shared" si="14"/>
        <v>0</v>
      </c>
      <c r="Q42" s="140"/>
      <c r="R42" s="141"/>
      <c r="S42" s="80">
        <f t="shared" si="15"/>
        <v>0</v>
      </c>
      <c r="T42" s="140"/>
      <c r="U42" s="141"/>
      <c r="V42" s="80">
        <f t="shared" si="16"/>
        <v>0</v>
      </c>
      <c r="W42" s="140"/>
      <c r="X42" s="141"/>
      <c r="Y42" s="80">
        <f t="shared" si="17"/>
        <v>0</v>
      </c>
      <c r="Z42" s="140"/>
      <c r="AA42" s="141"/>
      <c r="AB42" s="80">
        <f t="shared" si="18"/>
        <v>0</v>
      </c>
      <c r="AC42" s="140"/>
      <c r="AD42" s="141"/>
      <c r="AE42" s="56">
        <f t="shared" si="19"/>
        <v>0</v>
      </c>
    </row>
    <row r="43" spans="1:31" ht="12.75" hidden="1">
      <c r="A43" s="21"/>
      <c r="B43" s="10" t="s">
        <v>105</v>
      </c>
      <c r="C43" s="115"/>
      <c r="D43" s="40"/>
      <c r="E43" s="163"/>
      <c r="F43" s="41"/>
      <c r="G43" s="41"/>
      <c r="H43" s="41"/>
      <c r="I43" s="41"/>
      <c r="J43" s="41"/>
      <c r="K43" s="41"/>
      <c r="L43" s="41"/>
      <c r="M43" s="97">
        <f t="shared" si="13"/>
        <v>0</v>
      </c>
      <c r="N43" s="140"/>
      <c r="O43" s="141"/>
      <c r="P43" s="80">
        <f t="shared" si="14"/>
        <v>0</v>
      </c>
      <c r="Q43" s="140"/>
      <c r="R43" s="141"/>
      <c r="S43" s="80">
        <f t="shared" si="15"/>
        <v>0</v>
      </c>
      <c r="T43" s="140"/>
      <c r="U43" s="141"/>
      <c r="V43" s="80">
        <f t="shared" si="16"/>
        <v>0</v>
      </c>
      <c r="W43" s="140"/>
      <c r="X43" s="141"/>
      <c r="Y43" s="80">
        <f t="shared" si="17"/>
        <v>0</v>
      </c>
      <c r="Z43" s="140"/>
      <c r="AA43" s="141"/>
      <c r="AB43" s="80">
        <f t="shared" si="18"/>
        <v>0</v>
      </c>
      <c r="AC43" s="140"/>
      <c r="AD43" s="141"/>
      <c r="AE43" s="56">
        <f t="shared" si="19"/>
        <v>0</v>
      </c>
    </row>
    <row r="44" spans="1:31" ht="12.75" hidden="1">
      <c r="A44" s="21" t="s">
        <v>106</v>
      </c>
      <c r="B44" s="147" t="s">
        <v>147</v>
      </c>
      <c r="C44" s="115"/>
      <c r="D44" s="40"/>
      <c r="E44" s="163"/>
      <c r="F44" s="41"/>
      <c r="G44" s="41"/>
      <c r="H44" s="41"/>
      <c r="I44" s="41"/>
      <c r="J44" s="41"/>
      <c r="K44" s="41"/>
      <c r="L44" s="41"/>
      <c r="M44" s="97">
        <f t="shared" si="13"/>
        <v>0</v>
      </c>
      <c r="N44" s="140"/>
      <c r="O44" s="141"/>
      <c r="P44" s="80">
        <f t="shared" si="14"/>
        <v>0</v>
      </c>
      <c r="Q44" s="140"/>
      <c r="R44" s="141"/>
      <c r="S44" s="80">
        <f t="shared" si="15"/>
        <v>0</v>
      </c>
      <c r="T44" s="140"/>
      <c r="U44" s="141"/>
      <c r="V44" s="80">
        <f t="shared" si="16"/>
        <v>0</v>
      </c>
      <c r="W44" s="140"/>
      <c r="X44" s="141"/>
      <c r="Y44" s="80">
        <f t="shared" si="17"/>
        <v>0</v>
      </c>
      <c r="Z44" s="140"/>
      <c r="AA44" s="141"/>
      <c r="AB44" s="80">
        <f t="shared" si="18"/>
        <v>0</v>
      </c>
      <c r="AC44" s="140"/>
      <c r="AD44" s="141"/>
      <c r="AE44" s="56">
        <f t="shared" si="19"/>
        <v>0</v>
      </c>
    </row>
    <row r="45" spans="1:31" ht="12.75" hidden="1">
      <c r="A45" s="21" t="s">
        <v>108</v>
      </c>
      <c r="B45" s="147" t="s">
        <v>107</v>
      </c>
      <c r="C45" s="115"/>
      <c r="D45" s="40"/>
      <c r="E45" s="163"/>
      <c r="F45" s="41"/>
      <c r="G45" s="41"/>
      <c r="H45" s="41"/>
      <c r="I45" s="41"/>
      <c r="J45" s="41"/>
      <c r="K45" s="41"/>
      <c r="L45" s="41"/>
      <c r="M45" s="97">
        <f>F45+G45+J45+L45</f>
        <v>0</v>
      </c>
      <c r="N45" s="140"/>
      <c r="O45" s="141"/>
      <c r="P45" s="80">
        <f t="shared" si="14"/>
        <v>0</v>
      </c>
      <c r="Q45" s="140"/>
      <c r="R45" s="141"/>
      <c r="S45" s="80">
        <f t="shared" si="15"/>
        <v>0</v>
      </c>
      <c r="T45" s="140"/>
      <c r="U45" s="141"/>
      <c r="V45" s="80">
        <f t="shared" si="16"/>
        <v>0</v>
      </c>
      <c r="W45" s="140"/>
      <c r="X45" s="141"/>
      <c r="Y45" s="80">
        <f t="shared" si="17"/>
        <v>0</v>
      </c>
      <c r="Z45" s="140"/>
      <c r="AA45" s="141"/>
      <c r="AB45" s="80">
        <f t="shared" si="18"/>
        <v>0</v>
      </c>
      <c r="AC45" s="140"/>
      <c r="AD45" s="141"/>
      <c r="AE45" s="56">
        <f t="shared" si="19"/>
        <v>0</v>
      </c>
    </row>
    <row r="46" spans="1:31" ht="12.75" hidden="1">
      <c r="A46" s="148" t="s">
        <v>109</v>
      </c>
      <c r="B46" s="105" t="s">
        <v>110</v>
      </c>
      <c r="C46" s="115"/>
      <c r="D46" s="40"/>
      <c r="E46" s="163"/>
      <c r="F46" s="41"/>
      <c r="G46" s="41"/>
      <c r="H46" s="41"/>
      <c r="I46" s="41"/>
      <c r="J46" s="41"/>
      <c r="K46" s="41"/>
      <c r="L46" s="41"/>
      <c r="M46" s="97">
        <f>F46+G46+J46+L46</f>
        <v>0</v>
      </c>
      <c r="N46" s="140"/>
      <c r="O46" s="141"/>
      <c r="P46" s="80">
        <f t="shared" si="14"/>
        <v>0</v>
      </c>
      <c r="Q46" s="140"/>
      <c r="R46" s="141"/>
      <c r="S46" s="80">
        <f t="shared" si="15"/>
        <v>0</v>
      </c>
      <c r="T46" s="140"/>
      <c r="U46" s="141"/>
      <c r="V46" s="80">
        <f t="shared" si="16"/>
        <v>0</v>
      </c>
      <c r="W46" s="140"/>
      <c r="X46" s="141"/>
      <c r="Y46" s="80">
        <f t="shared" si="17"/>
        <v>0</v>
      </c>
      <c r="Z46" s="140"/>
      <c r="AA46" s="141"/>
      <c r="AB46" s="80">
        <f t="shared" si="18"/>
        <v>0</v>
      </c>
      <c r="AC46" s="140"/>
      <c r="AD46" s="141"/>
      <c r="AE46" s="56">
        <f t="shared" si="19"/>
        <v>0</v>
      </c>
    </row>
    <row r="47" spans="1:31" ht="12.75" hidden="1">
      <c r="A47" s="21"/>
      <c r="B47" s="10" t="s">
        <v>111</v>
      </c>
      <c r="C47" s="115"/>
      <c r="D47" s="40"/>
      <c r="E47" s="163"/>
      <c r="F47" s="41"/>
      <c r="G47" s="41"/>
      <c r="H47" s="41"/>
      <c r="I47" s="41"/>
      <c r="J47" s="41"/>
      <c r="K47" s="41"/>
      <c r="L47" s="41"/>
      <c r="M47" s="97">
        <f t="shared" si="13"/>
        <v>0</v>
      </c>
      <c r="N47" s="140"/>
      <c r="O47" s="141"/>
      <c r="P47" s="80">
        <f t="shared" si="14"/>
        <v>0</v>
      </c>
      <c r="Q47" s="140"/>
      <c r="R47" s="141"/>
      <c r="S47" s="80">
        <f t="shared" si="15"/>
        <v>0</v>
      </c>
      <c r="T47" s="140"/>
      <c r="U47" s="141"/>
      <c r="V47" s="80">
        <f t="shared" si="16"/>
        <v>0</v>
      </c>
      <c r="W47" s="140"/>
      <c r="X47" s="141"/>
      <c r="Y47" s="80">
        <f t="shared" si="17"/>
        <v>0</v>
      </c>
      <c r="Z47" s="140"/>
      <c r="AA47" s="141"/>
      <c r="AB47" s="80">
        <f t="shared" si="18"/>
        <v>0</v>
      </c>
      <c r="AC47" s="140"/>
      <c r="AD47" s="141"/>
      <c r="AE47" s="56">
        <f t="shared" si="19"/>
        <v>0</v>
      </c>
    </row>
    <row r="48" spans="1:31" ht="12.75" hidden="1">
      <c r="A48" s="21"/>
      <c r="B48" s="10" t="s">
        <v>112</v>
      </c>
      <c r="C48" s="115"/>
      <c r="D48" s="40"/>
      <c r="E48" s="163"/>
      <c r="F48" s="41"/>
      <c r="G48" s="41"/>
      <c r="H48" s="41"/>
      <c r="I48" s="41"/>
      <c r="J48" s="41"/>
      <c r="K48" s="41"/>
      <c r="L48" s="41"/>
      <c r="M48" s="97">
        <f t="shared" si="13"/>
        <v>0</v>
      </c>
      <c r="N48" s="140"/>
      <c r="O48" s="141"/>
      <c r="P48" s="80">
        <f t="shared" si="14"/>
        <v>0</v>
      </c>
      <c r="Q48" s="140"/>
      <c r="R48" s="141"/>
      <c r="S48" s="80">
        <f t="shared" si="15"/>
        <v>0</v>
      </c>
      <c r="T48" s="140"/>
      <c r="U48" s="141"/>
      <c r="V48" s="80">
        <f t="shared" si="16"/>
        <v>0</v>
      </c>
      <c r="W48" s="140"/>
      <c r="X48" s="141"/>
      <c r="Y48" s="80">
        <f t="shared" si="17"/>
        <v>0</v>
      </c>
      <c r="Z48" s="140"/>
      <c r="AA48" s="141"/>
      <c r="AB48" s="80">
        <f t="shared" si="18"/>
        <v>0</v>
      </c>
      <c r="AC48" s="140"/>
      <c r="AD48" s="141"/>
      <c r="AE48" s="56">
        <f t="shared" si="19"/>
        <v>0</v>
      </c>
    </row>
    <row r="49" spans="1:31" ht="14.25" customHeight="1" hidden="1">
      <c r="A49" s="21"/>
      <c r="B49" s="10" t="s">
        <v>114</v>
      </c>
      <c r="C49" s="150"/>
      <c r="D49" s="40"/>
      <c r="E49" s="163"/>
      <c r="F49" s="41"/>
      <c r="G49" s="41"/>
      <c r="H49" s="41"/>
      <c r="I49" s="41"/>
      <c r="J49" s="41"/>
      <c r="K49" s="41"/>
      <c r="L49" s="41"/>
      <c r="M49" s="97">
        <f t="shared" si="13"/>
        <v>0</v>
      </c>
      <c r="N49" s="140"/>
      <c r="O49" s="141"/>
      <c r="P49" s="80">
        <f t="shared" si="14"/>
        <v>0</v>
      </c>
      <c r="Q49" s="140"/>
      <c r="R49" s="141"/>
      <c r="S49" s="80">
        <f t="shared" si="15"/>
        <v>0</v>
      </c>
      <c r="T49" s="140"/>
      <c r="U49" s="141"/>
      <c r="V49" s="80">
        <f t="shared" si="16"/>
        <v>0</v>
      </c>
      <c r="W49" s="140"/>
      <c r="X49" s="141"/>
      <c r="Y49" s="80">
        <f t="shared" si="17"/>
        <v>0</v>
      </c>
      <c r="Z49" s="140"/>
      <c r="AA49" s="141"/>
      <c r="AB49" s="80">
        <f t="shared" si="18"/>
        <v>0</v>
      </c>
      <c r="AC49" s="140"/>
      <c r="AD49" s="141"/>
      <c r="AE49" s="56">
        <f t="shared" si="19"/>
        <v>0</v>
      </c>
    </row>
    <row r="50" spans="1:31" ht="12.75" hidden="1">
      <c r="A50" s="21" t="s">
        <v>113</v>
      </c>
      <c r="B50" s="147" t="s">
        <v>115</v>
      </c>
      <c r="C50" s="115"/>
      <c r="D50" s="40"/>
      <c r="E50" s="163"/>
      <c r="F50" s="41"/>
      <c r="G50" s="41"/>
      <c r="H50" s="41"/>
      <c r="I50" s="41"/>
      <c r="J50" s="41"/>
      <c r="K50" s="41"/>
      <c r="L50" s="41"/>
      <c r="M50" s="97">
        <f t="shared" si="13"/>
        <v>0</v>
      </c>
      <c r="N50" s="140"/>
      <c r="O50" s="141"/>
      <c r="P50" s="80">
        <f t="shared" si="14"/>
        <v>0</v>
      </c>
      <c r="Q50" s="140"/>
      <c r="R50" s="141"/>
      <c r="S50" s="80">
        <f t="shared" si="15"/>
        <v>0</v>
      </c>
      <c r="T50" s="140"/>
      <c r="U50" s="141"/>
      <c r="V50" s="80">
        <f t="shared" si="16"/>
        <v>0</v>
      </c>
      <c r="W50" s="140"/>
      <c r="X50" s="141"/>
      <c r="Y50" s="80">
        <f t="shared" si="17"/>
        <v>0</v>
      </c>
      <c r="Z50" s="140"/>
      <c r="AA50" s="141"/>
      <c r="AB50" s="80">
        <f t="shared" si="18"/>
        <v>0</v>
      </c>
      <c r="AC50" s="140"/>
      <c r="AD50" s="141"/>
      <c r="AE50" s="56">
        <f t="shared" si="19"/>
        <v>0</v>
      </c>
    </row>
    <row r="51" spans="1:31" ht="12.75" hidden="1">
      <c r="A51" s="21" t="s">
        <v>116</v>
      </c>
      <c r="B51" s="147" t="s">
        <v>124</v>
      </c>
      <c r="C51" s="115"/>
      <c r="D51" s="40"/>
      <c r="E51" s="163"/>
      <c r="F51" s="41"/>
      <c r="G51" s="41"/>
      <c r="H51" s="41"/>
      <c r="I51" s="41"/>
      <c r="J51" s="41"/>
      <c r="K51" s="41"/>
      <c r="L51" s="41"/>
      <c r="M51" s="97">
        <f t="shared" si="13"/>
        <v>0</v>
      </c>
      <c r="N51" s="140"/>
      <c r="O51" s="141"/>
      <c r="P51" s="80">
        <f t="shared" si="14"/>
        <v>0</v>
      </c>
      <c r="Q51" s="140"/>
      <c r="R51" s="141"/>
      <c r="S51" s="80">
        <f t="shared" si="15"/>
        <v>0</v>
      </c>
      <c r="T51" s="140"/>
      <c r="U51" s="141"/>
      <c r="V51" s="80">
        <f t="shared" si="16"/>
        <v>0</v>
      </c>
      <c r="W51" s="140"/>
      <c r="X51" s="141"/>
      <c r="Y51" s="80">
        <f t="shared" si="17"/>
        <v>0</v>
      </c>
      <c r="Z51" s="140"/>
      <c r="AA51" s="141"/>
      <c r="AB51" s="80">
        <f t="shared" si="18"/>
        <v>0</v>
      </c>
      <c r="AC51" s="140"/>
      <c r="AD51" s="141"/>
      <c r="AE51" s="56">
        <f t="shared" si="19"/>
        <v>0</v>
      </c>
    </row>
    <row r="52" spans="1:31" ht="12.75" hidden="1">
      <c r="A52" s="21"/>
      <c r="B52" s="10" t="s">
        <v>117</v>
      </c>
      <c r="C52" s="115"/>
      <c r="D52" s="40"/>
      <c r="E52" s="163"/>
      <c r="F52" s="41"/>
      <c r="G52" s="41"/>
      <c r="H52" s="41"/>
      <c r="I52" s="41"/>
      <c r="J52" s="41"/>
      <c r="K52" s="41"/>
      <c r="L52" s="41"/>
      <c r="M52" s="97">
        <f t="shared" si="13"/>
        <v>0</v>
      </c>
      <c r="N52" s="140"/>
      <c r="O52" s="141"/>
      <c r="P52" s="80">
        <f t="shared" si="14"/>
        <v>0</v>
      </c>
      <c r="Q52" s="140"/>
      <c r="R52" s="141"/>
      <c r="S52" s="80">
        <f t="shared" si="15"/>
        <v>0</v>
      </c>
      <c r="T52" s="140"/>
      <c r="U52" s="141"/>
      <c r="V52" s="80">
        <f t="shared" si="16"/>
        <v>0</v>
      </c>
      <c r="W52" s="140"/>
      <c r="X52" s="141"/>
      <c r="Y52" s="80">
        <f t="shared" si="17"/>
        <v>0</v>
      </c>
      <c r="Z52" s="140"/>
      <c r="AA52" s="141"/>
      <c r="AB52" s="80">
        <f t="shared" si="18"/>
        <v>0</v>
      </c>
      <c r="AC52" s="140"/>
      <c r="AD52" s="141"/>
      <c r="AE52" s="56">
        <f t="shared" si="19"/>
        <v>0</v>
      </c>
    </row>
    <row r="53" spans="1:31" ht="12.75" hidden="1">
      <c r="A53" s="21"/>
      <c r="B53" s="10" t="s">
        <v>118</v>
      </c>
      <c r="C53" s="115"/>
      <c r="D53" s="40"/>
      <c r="E53" s="163"/>
      <c r="F53" s="41"/>
      <c r="G53" s="41"/>
      <c r="H53" s="41"/>
      <c r="I53" s="41"/>
      <c r="J53" s="41"/>
      <c r="K53" s="41"/>
      <c r="L53" s="41"/>
      <c r="M53" s="97">
        <f t="shared" si="13"/>
        <v>0</v>
      </c>
      <c r="N53" s="140"/>
      <c r="O53" s="141"/>
      <c r="P53" s="80">
        <f t="shared" si="14"/>
        <v>0</v>
      </c>
      <c r="Q53" s="140"/>
      <c r="R53" s="141"/>
      <c r="S53" s="80">
        <f t="shared" si="15"/>
        <v>0</v>
      </c>
      <c r="T53" s="140"/>
      <c r="U53" s="141"/>
      <c r="V53" s="80">
        <f t="shared" si="16"/>
        <v>0</v>
      </c>
      <c r="W53" s="140"/>
      <c r="X53" s="141"/>
      <c r="Y53" s="80">
        <f t="shared" si="17"/>
        <v>0</v>
      </c>
      <c r="Z53" s="140"/>
      <c r="AA53" s="141"/>
      <c r="AB53" s="80">
        <f t="shared" si="18"/>
        <v>0</v>
      </c>
      <c r="AC53" s="140"/>
      <c r="AD53" s="141"/>
      <c r="AE53" s="56">
        <f t="shared" si="19"/>
        <v>0</v>
      </c>
    </row>
    <row r="54" spans="1:31" ht="12.75" hidden="1">
      <c r="A54" s="21"/>
      <c r="B54" s="10" t="s">
        <v>119</v>
      </c>
      <c r="C54" s="115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13"/>
        <v>0</v>
      </c>
      <c r="N54" s="140"/>
      <c r="O54" s="141"/>
      <c r="P54" s="80">
        <f t="shared" si="14"/>
        <v>0</v>
      </c>
      <c r="Q54" s="140"/>
      <c r="R54" s="141"/>
      <c r="S54" s="80">
        <f t="shared" si="15"/>
        <v>0</v>
      </c>
      <c r="T54" s="140"/>
      <c r="U54" s="141"/>
      <c r="V54" s="80">
        <f t="shared" si="16"/>
        <v>0</v>
      </c>
      <c r="W54" s="140"/>
      <c r="X54" s="141"/>
      <c r="Y54" s="80">
        <f t="shared" si="17"/>
        <v>0</v>
      </c>
      <c r="Z54" s="140"/>
      <c r="AA54" s="141"/>
      <c r="AB54" s="80">
        <f t="shared" si="18"/>
        <v>0</v>
      </c>
      <c r="AC54" s="140"/>
      <c r="AD54" s="141"/>
      <c r="AE54" s="56">
        <f t="shared" si="19"/>
        <v>0</v>
      </c>
    </row>
    <row r="55" spans="1:31" ht="12.75" hidden="1">
      <c r="A55" s="21"/>
      <c r="B55" s="10" t="s">
        <v>148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13"/>
        <v>0</v>
      </c>
      <c r="N55" s="140"/>
      <c r="O55" s="141"/>
      <c r="P55" s="80">
        <f t="shared" si="14"/>
        <v>0</v>
      </c>
      <c r="Q55" s="140"/>
      <c r="R55" s="141"/>
      <c r="S55" s="80">
        <f t="shared" si="15"/>
        <v>0</v>
      </c>
      <c r="T55" s="140"/>
      <c r="U55" s="141"/>
      <c r="V55" s="80">
        <f t="shared" si="16"/>
        <v>0</v>
      </c>
      <c r="W55" s="140"/>
      <c r="X55" s="141"/>
      <c r="Y55" s="80">
        <f t="shared" si="17"/>
        <v>0</v>
      </c>
      <c r="Z55" s="140"/>
      <c r="AA55" s="141"/>
      <c r="AB55" s="80">
        <f t="shared" si="18"/>
        <v>0</v>
      </c>
      <c r="AC55" s="140"/>
      <c r="AD55" s="141"/>
      <c r="AE55" s="56">
        <f t="shared" si="19"/>
        <v>0</v>
      </c>
    </row>
    <row r="56" spans="1:31" ht="12.75" hidden="1">
      <c r="A56" s="21" t="s">
        <v>120</v>
      </c>
      <c r="B56" s="147" t="s">
        <v>121</v>
      </c>
      <c r="C56" s="149"/>
      <c r="D56" s="40"/>
      <c r="E56" s="163"/>
      <c r="F56" s="41"/>
      <c r="G56" s="41"/>
      <c r="H56" s="41"/>
      <c r="I56" s="41"/>
      <c r="J56" s="41"/>
      <c r="K56" s="41"/>
      <c r="L56" s="41"/>
      <c r="M56" s="97">
        <f t="shared" si="13"/>
        <v>0</v>
      </c>
      <c r="N56" s="140"/>
      <c r="O56" s="141"/>
      <c r="P56" s="80">
        <f t="shared" si="14"/>
        <v>0</v>
      </c>
      <c r="Q56" s="140"/>
      <c r="R56" s="141"/>
      <c r="S56" s="80">
        <f t="shared" si="15"/>
        <v>0</v>
      </c>
      <c r="T56" s="140"/>
      <c r="U56" s="141"/>
      <c r="V56" s="80">
        <f t="shared" si="16"/>
        <v>0</v>
      </c>
      <c r="W56" s="140"/>
      <c r="X56" s="141"/>
      <c r="Y56" s="80">
        <f t="shared" si="17"/>
        <v>0</v>
      </c>
      <c r="Z56" s="140"/>
      <c r="AA56" s="141"/>
      <c r="AB56" s="80">
        <f t="shared" si="18"/>
        <v>0</v>
      </c>
      <c r="AC56" s="140"/>
      <c r="AD56" s="141"/>
      <c r="AE56" s="56">
        <f t="shared" si="19"/>
        <v>0</v>
      </c>
    </row>
    <row r="57" spans="1:31" ht="12.75" hidden="1">
      <c r="A57" s="21"/>
      <c r="B57" s="10" t="s">
        <v>122</v>
      </c>
      <c r="C57" s="149"/>
      <c r="D57" s="40"/>
      <c r="E57" s="163"/>
      <c r="F57" s="41"/>
      <c r="G57" s="41"/>
      <c r="H57" s="41"/>
      <c r="I57" s="41"/>
      <c r="J57" s="41"/>
      <c r="K57" s="41"/>
      <c r="L57" s="41"/>
      <c r="M57" s="97">
        <f t="shared" si="13"/>
        <v>0</v>
      </c>
      <c r="N57" s="140"/>
      <c r="O57" s="141"/>
      <c r="P57" s="80">
        <f t="shared" si="14"/>
        <v>0</v>
      </c>
      <c r="Q57" s="140"/>
      <c r="R57" s="141"/>
      <c r="S57" s="80">
        <f t="shared" si="15"/>
        <v>0</v>
      </c>
      <c r="T57" s="140"/>
      <c r="U57" s="141"/>
      <c r="V57" s="80">
        <f t="shared" si="16"/>
        <v>0</v>
      </c>
      <c r="W57" s="140"/>
      <c r="X57" s="141"/>
      <c r="Y57" s="80">
        <f t="shared" si="17"/>
        <v>0</v>
      </c>
      <c r="Z57" s="140"/>
      <c r="AA57" s="141"/>
      <c r="AB57" s="80">
        <f t="shared" si="18"/>
        <v>0</v>
      </c>
      <c r="AC57" s="140"/>
      <c r="AD57" s="141"/>
      <c r="AE57" s="56">
        <f t="shared" si="19"/>
        <v>0</v>
      </c>
    </row>
    <row r="58" spans="1:31" ht="12.75" hidden="1">
      <c r="A58" s="148"/>
      <c r="B58" s="151" t="s">
        <v>123</v>
      </c>
      <c r="C58" s="115"/>
      <c r="D58" s="40"/>
      <c r="E58" s="163"/>
      <c r="F58" s="41"/>
      <c r="G58" s="41"/>
      <c r="H58" s="41"/>
      <c r="I58" s="41"/>
      <c r="J58" s="41"/>
      <c r="K58" s="41"/>
      <c r="L58" s="41"/>
      <c r="M58" s="97">
        <f t="shared" si="13"/>
        <v>0</v>
      </c>
      <c r="N58" s="140"/>
      <c r="O58" s="141"/>
      <c r="P58" s="80">
        <f t="shared" si="14"/>
        <v>0</v>
      </c>
      <c r="Q58" s="140"/>
      <c r="R58" s="141"/>
      <c r="S58" s="80">
        <f t="shared" si="15"/>
        <v>0</v>
      </c>
      <c r="T58" s="140"/>
      <c r="U58" s="141"/>
      <c r="V58" s="80">
        <f t="shared" si="16"/>
        <v>0</v>
      </c>
      <c r="W58" s="140"/>
      <c r="X58" s="141"/>
      <c r="Y58" s="80">
        <f t="shared" si="17"/>
        <v>0</v>
      </c>
      <c r="Z58" s="140"/>
      <c r="AA58" s="141"/>
      <c r="AB58" s="80">
        <f t="shared" si="18"/>
        <v>0</v>
      </c>
      <c r="AC58" s="140"/>
      <c r="AD58" s="141"/>
      <c r="AE58" s="56">
        <f t="shared" si="19"/>
        <v>0</v>
      </c>
    </row>
    <row r="59" spans="1:31" ht="25.5" hidden="1">
      <c r="A59" s="153" t="s">
        <v>125</v>
      </c>
      <c r="B59" s="152" t="s">
        <v>128</v>
      </c>
      <c r="C59" s="115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13"/>
        <v>0</v>
      </c>
      <c r="N59" s="140"/>
      <c r="O59" s="141"/>
      <c r="P59" s="80">
        <f t="shared" si="14"/>
        <v>0</v>
      </c>
      <c r="Q59" s="140"/>
      <c r="R59" s="141"/>
      <c r="S59" s="80">
        <f t="shared" si="15"/>
        <v>0</v>
      </c>
      <c r="T59" s="140"/>
      <c r="U59" s="141"/>
      <c r="V59" s="80">
        <f t="shared" si="16"/>
        <v>0</v>
      </c>
      <c r="W59" s="140"/>
      <c r="X59" s="141"/>
      <c r="Y59" s="80">
        <f t="shared" si="17"/>
        <v>0</v>
      </c>
      <c r="Z59" s="140"/>
      <c r="AA59" s="141"/>
      <c r="AB59" s="80">
        <f t="shared" si="18"/>
        <v>0</v>
      </c>
      <c r="AC59" s="140"/>
      <c r="AD59" s="141"/>
      <c r="AE59" s="56">
        <f t="shared" si="19"/>
        <v>0</v>
      </c>
    </row>
    <row r="60" spans="1:31" ht="12.75" hidden="1">
      <c r="A60" s="181"/>
      <c r="B60" s="183" t="s">
        <v>150</v>
      </c>
      <c r="C60" s="182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13"/>
        <v>0</v>
      </c>
      <c r="N60" s="140"/>
      <c r="O60" s="141"/>
      <c r="P60" s="80">
        <f t="shared" si="14"/>
        <v>0</v>
      </c>
      <c r="Q60" s="140"/>
      <c r="R60" s="141"/>
      <c r="S60" s="80">
        <f t="shared" si="15"/>
        <v>0</v>
      </c>
      <c r="T60" s="140"/>
      <c r="U60" s="141"/>
      <c r="V60" s="80">
        <f t="shared" si="16"/>
        <v>0</v>
      </c>
      <c r="W60" s="140"/>
      <c r="X60" s="141"/>
      <c r="Y60" s="80">
        <f t="shared" si="17"/>
        <v>0</v>
      </c>
      <c r="Z60" s="140"/>
      <c r="AA60" s="141"/>
      <c r="AB60" s="80"/>
      <c r="AC60" s="140"/>
      <c r="AD60" s="141"/>
      <c r="AE60" s="56"/>
    </row>
    <row r="61" spans="1:31" ht="12.75" hidden="1">
      <c r="A61" s="21" t="s">
        <v>127</v>
      </c>
      <c r="B61" s="147" t="s">
        <v>126</v>
      </c>
      <c r="C61" s="115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13"/>
        <v>0</v>
      </c>
      <c r="N61" s="140"/>
      <c r="O61" s="141"/>
      <c r="P61" s="80">
        <f t="shared" si="14"/>
        <v>0</v>
      </c>
      <c r="Q61" s="140"/>
      <c r="R61" s="141"/>
      <c r="S61" s="80">
        <f t="shared" si="15"/>
        <v>0</v>
      </c>
      <c r="T61" s="140"/>
      <c r="U61" s="141"/>
      <c r="V61" s="80">
        <f t="shared" si="16"/>
        <v>0</v>
      </c>
      <c r="W61" s="140"/>
      <c r="X61" s="141"/>
      <c r="Y61" s="80">
        <f t="shared" si="17"/>
        <v>0</v>
      </c>
      <c r="Z61" s="140"/>
      <c r="AA61" s="141"/>
      <c r="AB61" s="80">
        <f t="shared" si="18"/>
        <v>0</v>
      </c>
      <c r="AC61" s="140"/>
      <c r="AD61" s="141"/>
      <c r="AE61" s="56">
        <f>SUM(AC61:AD61)</f>
        <v>0</v>
      </c>
    </row>
    <row r="62" spans="1:31" ht="25.5" hidden="1">
      <c r="A62" s="153" t="s">
        <v>129</v>
      </c>
      <c r="B62" s="147" t="s">
        <v>130</v>
      </c>
      <c r="C62" s="115"/>
      <c r="D62" s="40"/>
      <c r="E62" s="163"/>
      <c r="F62" s="41"/>
      <c r="G62" s="41"/>
      <c r="H62" s="41"/>
      <c r="I62" s="41"/>
      <c r="J62" s="41"/>
      <c r="K62" s="41"/>
      <c r="L62" s="41"/>
      <c r="M62" s="97">
        <f t="shared" si="13"/>
        <v>0</v>
      </c>
      <c r="N62" s="140"/>
      <c r="O62" s="141"/>
      <c r="P62" s="80">
        <f t="shared" si="14"/>
        <v>0</v>
      </c>
      <c r="Q62" s="140"/>
      <c r="R62" s="141"/>
      <c r="S62" s="80">
        <f t="shared" si="15"/>
        <v>0</v>
      </c>
      <c r="T62" s="140"/>
      <c r="U62" s="141"/>
      <c r="V62" s="80">
        <f t="shared" si="16"/>
        <v>0</v>
      </c>
      <c r="W62" s="140"/>
      <c r="X62" s="141"/>
      <c r="Y62" s="80">
        <f t="shared" si="17"/>
        <v>0</v>
      </c>
      <c r="Z62" s="140"/>
      <c r="AA62" s="141"/>
      <c r="AB62" s="80">
        <f t="shared" si="18"/>
        <v>0</v>
      </c>
      <c r="AC62" s="140"/>
      <c r="AD62" s="141"/>
      <c r="AE62" s="56">
        <f>SUM(AC62:AD62)</f>
        <v>0</v>
      </c>
    </row>
    <row r="63" spans="1:31" ht="12.75" hidden="1">
      <c r="A63" s="21"/>
      <c r="B63" s="11" t="s">
        <v>132</v>
      </c>
      <c r="C63" s="115"/>
      <c r="D63" s="40">
        <f>SUM(D41:D62)</f>
        <v>0</v>
      </c>
      <c r="E63" s="163"/>
      <c r="F63" s="41">
        <v>0</v>
      </c>
      <c r="G63" s="41">
        <f aca="true" t="shared" si="20" ref="G63:AE63">SUM(G41:G62)</f>
        <v>0</v>
      </c>
      <c r="H63" s="41"/>
      <c r="I63" s="41"/>
      <c r="J63" s="41">
        <f t="shared" si="20"/>
        <v>0</v>
      </c>
      <c r="K63" s="41">
        <f t="shared" si="20"/>
        <v>0</v>
      </c>
      <c r="L63" s="41">
        <f t="shared" si="20"/>
        <v>0</v>
      </c>
      <c r="M63" s="98">
        <f t="shared" si="20"/>
        <v>0</v>
      </c>
      <c r="N63" s="40">
        <f t="shared" si="20"/>
        <v>0</v>
      </c>
      <c r="O63" s="40">
        <f t="shared" si="20"/>
        <v>0</v>
      </c>
      <c r="P63" s="56">
        <f>SUM(P41:P62)</f>
        <v>0</v>
      </c>
      <c r="Q63" s="40">
        <f t="shared" si="20"/>
        <v>0</v>
      </c>
      <c r="R63" s="40">
        <f t="shared" si="20"/>
        <v>0</v>
      </c>
      <c r="S63" s="56">
        <f t="shared" si="20"/>
        <v>0</v>
      </c>
      <c r="T63" s="40">
        <f t="shared" si="20"/>
        <v>0</v>
      </c>
      <c r="U63" s="40">
        <f t="shared" si="20"/>
        <v>0</v>
      </c>
      <c r="V63" s="56">
        <f t="shared" si="20"/>
        <v>0</v>
      </c>
      <c r="W63" s="40">
        <f t="shared" si="20"/>
        <v>0</v>
      </c>
      <c r="X63" s="40">
        <f t="shared" si="20"/>
        <v>0</v>
      </c>
      <c r="Y63" s="56">
        <f t="shared" si="20"/>
        <v>0</v>
      </c>
      <c r="Z63" s="40">
        <f t="shared" si="20"/>
        <v>0</v>
      </c>
      <c r="AA63" s="40">
        <f t="shared" si="20"/>
        <v>0</v>
      </c>
      <c r="AB63" s="56">
        <f t="shared" si="20"/>
        <v>0</v>
      </c>
      <c r="AC63" s="40">
        <f t="shared" si="20"/>
        <v>0</v>
      </c>
      <c r="AD63" s="40">
        <f t="shared" si="20"/>
        <v>0</v>
      </c>
      <c r="AE63" s="56">
        <f t="shared" si="20"/>
        <v>0</v>
      </c>
    </row>
    <row r="64" spans="1:31" ht="13.5" hidden="1" thickBot="1">
      <c r="A64" s="144"/>
      <c r="B64" s="131" t="s">
        <v>21</v>
      </c>
      <c r="C64" s="119"/>
      <c r="D64" s="155">
        <f>D31+D35+D39+D63</f>
        <v>50</v>
      </c>
      <c r="E64" s="165"/>
      <c r="F64" s="156">
        <f>F31+F35+F39+F63</f>
        <v>253</v>
      </c>
      <c r="G64" s="156">
        <f>G31+G35+G39+G63</f>
        <v>683</v>
      </c>
      <c r="H64" s="156"/>
      <c r="I64" s="156"/>
      <c r="J64" s="156">
        <f aca="true" t="shared" si="21" ref="J64:AE64">J31+J35+J39+J63</f>
        <v>57</v>
      </c>
      <c r="K64" s="156">
        <f t="shared" si="21"/>
        <v>450</v>
      </c>
      <c r="L64" s="156">
        <f t="shared" si="21"/>
        <v>30</v>
      </c>
      <c r="M64" s="157">
        <f t="shared" si="21"/>
        <v>810</v>
      </c>
      <c r="N64" s="93">
        <f t="shared" si="21"/>
        <v>189</v>
      </c>
      <c r="O64" s="93">
        <f t="shared" si="21"/>
        <v>252</v>
      </c>
      <c r="P64" s="93">
        <f t="shared" si="21"/>
        <v>441</v>
      </c>
      <c r="Q64" s="93">
        <f t="shared" si="21"/>
        <v>54</v>
      </c>
      <c r="R64" s="93">
        <f t="shared" si="21"/>
        <v>405</v>
      </c>
      <c r="S64" s="93">
        <f t="shared" si="21"/>
        <v>459</v>
      </c>
      <c r="T64" s="93">
        <f t="shared" si="21"/>
        <v>0</v>
      </c>
      <c r="U64" s="93">
        <f t="shared" si="21"/>
        <v>0</v>
      </c>
      <c r="V64" s="93">
        <f t="shared" si="21"/>
        <v>0</v>
      </c>
      <c r="W64" s="93">
        <f t="shared" si="21"/>
        <v>0</v>
      </c>
      <c r="X64" s="93">
        <f t="shared" si="21"/>
        <v>0</v>
      </c>
      <c r="Y64" s="93">
        <f t="shared" si="21"/>
        <v>0</v>
      </c>
      <c r="Z64" s="93">
        <f t="shared" si="21"/>
        <v>0</v>
      </c>
      <c r="AA64" s="93">
        <f t="shared" si="21"/>
        <v>0</v>
      </c>
      <c r="AB64" s="93">
        <f t="shared" si="21"/>
        <v>0</v>
      </c>
      <c r="AC64" s="93">
        <f t="shared" si="21"/>
        <v>0</v>
      </c>
      <c r="AD64" s="93">
        <f t="shared" si="21"/>
        <v>0</v>
      </c>
      <c r="AE64" s="93">
        <f t="shared" si="21"/>
        <v>0</v>
      </c>
    </row>
    <row r="65" spans="1:31" ht="13.5" thickBot="1">
      <c r="A65" s="145"/>
      <c r="B65" s="146"/>
      <c r="C65" s="146"/>
      <c r="D65" s="47"/>
      <c r="E65" s="166"/>
      <c r="F65" s="48"/>
      <c r="G65" s="48"/>
      <c r="H65" s="48"/>
      <c r="I65" s="48"/>
      <c r="J65" s="48"/>
      <c r="K65" s="48"/>
      <c r="L65" s="48"/>
      <c r="M65" s="49"/>
      <c r="N65" s="474">
        <f>P64/20</f>
        <v>22.05</v>
      </c>
      <c r="O65" s="475"/>
      <c r="P65" s="475"/>
      <c r="Q65" s="476">
        <f>S64/20</f>
        <v>22.95</v>
      </c>
      <c r="R65" s="475"/>
      <c r="S65" s="475"/>
      <c r="T65" s="477">
        <f>V64/20</f>
        <v>0</v>
      </c>
      <c r="U65" s="478"/>
      <c r="V65" s="479"/>
      <c r="W65" s="477">
        <f>Y64/16</f>
        <v>0</v>
      </c>
      <c r="X65" s="478"/>
      <c r="Y65" s="479"/>
      <c r="Z65" s="476">
        <f>AB64/20</f>
        <v>0</v>
      </c>
      <c r="AA65" s="475"/>
      <c r="AB65" s="475"/>
      <c r="AC65" s="476">
        <f>AE64/20</f>
        <v>0</v>
      </c>
      <c r="AD65" s="475"/>
      <c r="AE65" s="480"/>
    </row>
    <row r="68" spans="1:37" ht="15">
      <c r="A68" s="29" t="s">
        <v>236</v>
      </c>
      <c r="B68" s="67"/>
      <c r="C68" s="67"/>
      <c r="D68" s="67"/>
      <c r="E68" s="67"/>
      <c r="F68" s="67"/>
      <c r="G68" s="159"/>
      <c r="H68" s="159"/>
      <c r="I68" s="159"/>
      <c r="J68" s="67"/>
      <c r="K68" s="67"/>
      <c r="L68" s="68"/>
      <c r="M68" s="68"/>
      <c r="N68" s="69"/>
      <c r="O68" s="69"/>
      <c r="P68" s="69"/>
      <c r="Q68" s="69"/>
      <c r="R68" s="69"/>
      <c r="S68" s="69"/>
      <c r="T68" s="69"/>
      <c r="U68" s="69"/>
      <c r="V68" s="69"/>
      <c r="W68" s="70"/>
      <c r="X68" s="70"/>
      <c r="Y68" s="70"/>
      <c r="Z68" s="69"/>
      <c r="AA68" s="69"/>
      <c r="AB68" s="69"/>
      <c r="AC68" s="69"/>
      <c r="AD68" s="69"/>
      <c r="AE68" s="69"/>
      <c r="AF68" s="70"/>
      <c r="AG68" s="70"/>
      <c r="AH68" s="70"/>
      <c r="AI68" s="70"/>
      <c r="AJ68" s="70"/>
      <c r="AK68" s="70"/>
    </row>
    <row r="69" spans="1:37" ht="15">
      <c r="A69" s="71" t="s">
        <v>54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2"/>
      <c r="O69" s="72"/>
      <c r="P69" s="72"/>
      <c r="Q69" s="72"/>
      <c r="R69" s="72"/>
      <c r="S69" s="69"/>
      <c r="T69" s="69"/>
      <c r="U69" s="69"/>
      <c r="V69" s="69"/>
      <c r="W69" s="70"/>
      <c r="X69" s="70"/>
      <c r="Y69" s="70"/>
      <c r="Z69" s="69"/>
      <c r="AA69" s="69"/>
      <c r="AB69" s="69"/>
      <c r="AC69" s="69"/>
      <c r="AD69" s="69"/>
      <c r="AE69" s="69"/>
      <c r="AF69" s="70"/>
      <c r="AG69" s="70"/>
      <c r="AH69" s="70"/>
      <c r="AI69" s="70"/>
      <c r="AJ69" s="70"/>
      <c r="AK69" s="70"/>
    </row>
    <row r="70" spans="1:37" ht="15">
      <c r="A70" s="73" t="s">
        <v>55</v>
      </c>
      <c r="B70" s="71"/>
      <c r="C70" s="71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72"/>
      <c r="O70" s="72"/>
      <c r="P70" s="72"/>
      <c r="Q70" s="72"/>
      <c r="R70" s="72"/>
      <c r="S70" s="72"/>
      <c r="T70" s="69"/>
      <c r="U70" s="69"/>
      <c r="V70" s="69"/>
      <c r="W70" s="70"/>
      <c r="X70" s="70"/>
      <c r="Y70" s="70"/>
      <c r="Z70" s="72"/>
      <c r="AA70" s="72"/>
      <c r="AB70" s="72"/>
      <c r="AC70" s="72"/>
      <c r="AD70" s="72"/>
      <c r="AE70" s="72"/>
      <c r="AF70" s="70"/>
      <c r="AG70" s="70"/>
      <c r="AH70" s="70"/>
      <c r="AI70" s="70"/>
      <c r="AJ70" s="70"/>
      <c r="AK70" s="70"/>
    </row>
    <row r="71" spans="1:37" ht="15">
      <c r="A71" s="74" t="s">
        <v>56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5"/>
      <c r="O71" s="75"/>
      <c r="P71" s="75"/>
      <c r="Q71" s="75"/>
      <c r="R71" s="75"/>
      <c r="S71" s="75"/>
      <c r="T71" s="70"/>
      <c r="U71" s="70"/>
      <c r="V71" s="70"/>
      <c r="W71" s="70"/>
      <c r="X71" s="70"/>
      <c r="Y71" s="70"/>
      <c r="Z71" s="75"/>
      <c r="AA71" s="75"/>
      <c r="AB71" s="75"/>
      <c r="AC71" s="75"/>
      <c r="AD71" s="75"/>
      <c r="AE71" s="75"/>
      <c r="AF71" s="70"/>
      <c r="AG71" s="70"/>
      <c r="AH71" s="70"/>
      <c r="AI71" s="70"/>
      <c r="AJ71" s="70"/>
      <c r="AK71" s="70"/>
    </row>
  </sheetData>
  <sheetProtection/>
  <mergeCells count="47">
    <mergeCell ref="Z20:AB20"/>
    <mergeCell ref="A7:AE7"/>
    <mergeCell ref="A8:AE8"/>
    <mergeCell ref="A19:A22"/>
    <mergeCell ref="B19:B22"/>
    <mergeCell ref="D19:M19"/>
    <mergeCell ref="N19:S19"/>
    <mergeCell ref="T19:Y19"/>
    <mergeCell ref="Z19:AE19"/>
    <mergeCell ref="D20:D22"/>
    <mergeCell ref="P21:P22"/>
    <mergeCell ref="F20:M20"/>
    <mergeCell ref="N20:P20"/>
    <mergeCell ref="Q20:S20"/>
    <mergeCell ref="T20:V20"/>
    <mergeCell ref="O21:O22"/>
    <mergeCell ref="N21:N22"/>
    <mergeCell ref="E20:E22"/>
    <mergeCell ref="W20:Y20"/>
    <mergeCell ref="V21:V22"/>
    <mergeCell ref="AC20:AE20"/>
    <mergeCell ref="F21:G21"/>
    <mergeCell ref="I21:I22"/>
    <mergeCell ref="J21:J22"/>
    <mergeCell ref="K21:K22"/>
    <mergeCell ref="L21:L22"/>
    <mergeCell ref="M21:M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AC21:AC22"/>
    <mergeCell ref="AD21:AD22"/>
    <mergeCell ref="AE21:AE22"/>
    <mergeCell ref="N65:P65"/>
    <mergeCell ref="Q65:S65"/>
    <mergeCell ref="T65:V65"/>
    <mergeCell ref="W65:Y65"/>
    <mergeCell ref="Z65:AB65"/>
    <mergeCell ref="AC65:AE65"/>
    <mergeCell ref="W21:W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50"/>
  <sheetViews>
    <sheetView tabSelected="1" zoomScale="115" zoomScaleNormal="115" zoomScaleSheetLayoutView="145" zoomScalePageLayoutView="0" workbookViewId="0" topLeftCell="A4">
      <selection activeCell="B34" sqref="B34"/>
    </sheetView>
  </sheetViews>
  <sheetFormatPr defaultColWidth="9.140625" defaultRowHeight="12.75"/>
  <cols>
    <col min="1" max="1" width="8.28125" style="0" customWidth="1"/>
    <col min="2" max="2" width="37.140625" style="0" customWidth="1"/>
    <col min="3" max="3" width="7.7109375" style="0" customWidth="1"/>
    <col min="4" max="5" width="6.421875" style="0" customWidth="1"/>
    <col min="6" max="6" width="6.7109375" style="0" customWidth="1"/>
    <col min="7" max="9" width="7.140625" style="0" customWidth="1"/>
    <col min="10" max="10" width="5.5742187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5.8515625" style="0" customWidth="1"/>
    <col min="15" max="15" width="7.00390625" style="0" customWidth="1"/>
    <col min="16" max="16" width="6.00390625" style="0" customWidth="1"/>
    <col min="17" max="17" width="5.8515625" style="0" customWidth="1"/>
    <col min="18" max="18" width="7.421875" style="0" bestFit="1" customWidth="1"/>
    <col min="19" max="19" width="8.00390625" style="0" customWidth="1"/>
    <col min="20" max="20" width="5.8515625" style="0" customWidth="1"/>
    <col min="21" max="21" width="6.421875" style="0" hidden="1" customWidth="1"/>
    <col min="22" max="22" width="5.57421875" style="0" hidden="1" customWidth="1"/>
    <col min="23" max="23" width="6.421875" style="0" hidden="1" customWidth="1"/>
    <col min="24" max="24" width="5.8515625" style="0" hidden="1" customWidth="1"/>
    <col min="25" max="25" width="6.57421875" style="0" hidden="1" customWidth="1"/>
    <col min="26" max="26" width="6.28125" style="0" hidden="1" customWidth="1"/>
  </cols>
  <sheetData>
    <row r="1" spans="1:20" ht="15.75">
      <c r="A1" s="1"/>
      <c r="B1" s="6" t="s">
        <v>66</v>
      </c>
      <c r="C1" s="6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3"/>
      <c r="P1" s="3"/>
      <c r="Q1" s="3"/>
      <c r="R1" s="3"/>
      <c r="S1" s="3"/>
      <c r="T1" s="3"/>
    </row>
    <row r="2" spans="1:23" ht="12.75">
      <c r="A2" s="3"/>
      <c r="B2" s="2" t="s">
        <v>62</v>
      </c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3"/>
      <c r="O2" s="3"/>
      <c r="P2" s="3"/>
      <c r="Q2" s="3"/>
      <c r="R2" s="3"/>
      <c r="S2" s="3"/>
      <c r="T2" s="3"/>
      <c r="V2" s="3" t="s">
        <v>3</v>
      </c>
      <c r="W2" s="3"/>
    </row>
    <row r="3" spans="1:23" ht="12.75">
      <c r="A3" s="1"/>
      <c r="B3" s="2"/>
      <c r="C3" s="2"/>
      <c r="D3" s="5"/>
      <c r="E3" s="5"/>
      <c r="F3" s="5"/>
      <c r="G3" s="5"/>
      <c r="H3" s="5"/>
      <c r="I3" s="5"/>
      <c r="J3" s="2"/>
      <c r="K3" s="3"/>
      <c r="L3" s="4"/>
      <c r="M3" s="4"/>
      <c r="N3" s="3"/>
      <c r="O3" s="3"/>
      <c r="P3" s="3" t="s">
        <v>69</v>
      </c>
      <c r="Q3" s="3"/>
      <c r="R3" s="3"/>
      <c r="S3" s="3"/>
      <c r="T3" s="3"/>
      <c r="V3" s="3" t="s">
        <v>64</v>
      </c>
      <c r="W3" s="3"/>
    </row>
    <row r="4" spans="1:23" ht="12.75">
      <c r="A4" s="1"/>
      <c r="B4" s="2" t="s">
        <v>36</v>
      </c>
      <c r="C4" s="2"/>
      <c r="D4" s="5" t="s">
        <v>169</v>
      </c>
      <c r="E4" s="5"/>
      <c r="F4" s="5"/>
      <c r="G4" s="2"/>
      <c r="H4" s="2"/>
      <c r="I4" s="2"/>
      <c r="J4" s="2"/>
      <c r="K4" s="3"/>
      <c r="L4" s="4"/>
      <c r="M4" s="4"/>
      <c r="N4" s="3"/>
      <c r="O4" s="3"/>
      <c r="P4" s="1" t="s">
        <v>65</v>
      </c>
      <c r="Q4" s="3"/>
      <c r="R4" s="3"/>
      <c r="S4" s="3"/>
      <c r="T4" s="3"/>
      <c r="W4" s="3"/>
    </row>
    <row r="5" spans="1:23" ht="12.75">
      <c r="A5" s="1"/>
      <c r="B5" s="2" t="s">
        <v>30</v>
      </c>
      <c r="C5" s="2"/>
      <c r="D5" s="5" t="s">
        <v>170</v>
      </c>
      <c r="E5" s="5"/>
      <c r="F5" s="5"/>
      <c r="G5" s="5"/>
      <c r="H5" s="5"/>
      <c r="I5" s="5"/>
      <c r="J5" s="5"/>
      <c r="K5" s="4"/>
      <c r="L5" s="4"/>
      <c r="M5" s="4"/>
      <c r="N5" s="3"/>
      <c r="O5" s="3"/>
      <c r="P5" s="3" t="s">
        <v>168</v>
      </c>
      <c r="Q5" s="3"/>
      <c r="R5" s="3"/>
      <c r="S5" s="3"/>
      <c r="T5" s="3"/>
      <c r="W5" s="3"/>
    </row>
    <row r="6" spans="1:23" ht="12.75">
      <c r="A6" s="1"/>
      <c r="B6" s="2" t="s">
        <v>90</v>
      </c>
      <c r="C6" s="2"/>
      <c r="D6" s="7" t="s">
        <v>165</v>
      </c>
      <c r="E6" s="7"/>
      <c r="F6" s="2"/>
      <c r="G6" s="2"/>
      <c r="H6" s="2"/>
      <c r="I6" s="2"/>
      <c r="J6" s="2"/>
      <c r="K6" s="3"/>
      <c r="L6" s="4"/>
      <c r="M6" s="4"/>
      <c r="N6" s="3"/>
      <c r="O6" s="3"/>
      <c r="P6" s="1" t="s">
        <v>300</v>
      </c>
      <c r="Q6" s="3"/>
      <c r="R6" s="3"/>
      <c r="S6" s="3"/>
      <c r="T6" s="3"/>
      <c r="W6" s="3"/>
    </row>
    <row r="7" spans="1:23" ht="12.75">
      <c r="A7" s="1"/>
      <c r="B7" s="3" t="s">
        <v>31</v>
      </c>
      <c r="C7" s="3"/>
      <c r="D7" s="4" t="s">
        <v>166</v>
      </c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3"/>
      <c r="W7" s="3"/>
    </row>
    <row r="8" spans="1:20" ht="12.75">
      <c r="A8" s="1"/>
      <c r="B8" s="3" t="s">
        <v>10</v>
      </c>
      <c r="C8" s="3"/>
      <c r="D8" s="4" t="s">
        <v>35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"/>
      <c r="B9" s="8" t="s">
        <v>43</v>
      </c>
      <c r="C9" s="8"/>
      <c r="D9" s="4" t="s">
        <v>34</v>
      </c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"/>
      <c r="B10" s="8" t="s">
        <v>41</v>
      </c>
      <c r="C10" s="8"/>
      <c r="D10" s="4" t="s">
        <v>34</v>
      </c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"/>
      <c r="B11" s="3" t="s">
        <v>32</v>
      </c>
      <c r="C11" s="3"/>
      <c r="D11" s="5">
        <v>60</v>
      </c>
      <c r="E11" s="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"/>
      <c r="B12" s="3" t="s">
        <v>33</v>
      </c>
      <c r="C12" s="3"/>
      <c r="D12" s="4" t="s">
        <v>63</v>
      </c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3.5" thickBot="1">
      <c r="A13" s="1"/>
      <c r="B13" s="3"/>
      <c r="C13" s="3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6" ht="12.75">
      <c r="A14" s="426" t="s">
        <v>49</v>
      </c>
      <c r="B14" s="428" t="s">
        <v>50</v>
      </c>
      <c r="C14" s="111"/>
      <c r="D14" s="430" t="s">
        <v>12</v>
      </c>
      <c r="E14" s="431"/>
      <c r="F14" s="432"/>
      <c r="G14" s="433"/>
      <c r="H14" s="433"/>
      <c r="I14" s="433"/>
      <c r="J14" s="433"/>
      <c r="K14" s="433"/>
      <c r="L14" s="433"/>
      <c r="M14" s="434"/>
      <c r="N14" s="482" t="s">
        <v>52</v>
      </c>
      <c r="O14" s="483"/>
      <c r="P14" s="483"/>
      <c r="Q14" s="483"/>
      <c r="R14" s="483"/>
      <c r="S14" s="483"/>
      <c r="T14" s="484"/>
      <c r="U14" s="482" t="s">
        <v>51</v>
      </c>
      <c r="V14" s="483"/>
      <c r="W14" s="483"/>
      <c r="X14" s="483"/>
      <c r="Y14" s="483"/>
      <c r="Z14" s="484"/>
    </row>
    <row r="15" spans="1:26" ht="13.5" thickBot="1">
      <c r="A15" s="427"/>
      <c r="B15" s="429"/>
      <c r="C15" s="126" t="s">
        <v>88</v>
      </c>
      <c r="D15" s="485" t="s">
        <v>25</v>
      </c>
      <c r="E15" s="488" t="s">
        <v>152</v>
      </c>
      <c r="F15" s="446" t="s">
        <v>26</v>
      </c>
      <c r="G15" s="447"/>
      <c r="H15" s="447"/>
      <c r="I15" s="447"/>
      <c r="J15" s="447"/>
      <c r="K15" s="447"/>
      <c r="L15" s="447"/>
      <c r="M15" s="448"/>
      <c r="N15" s="449" t="s">
        <v>37</v>
      </c>
      <c r="O15" s="450"/>
      <c r="P15" s="451"/>
      <c r="Q15" s="446" t="s">
        <v>38</v>
      </c>
      <c r="R15" s="446"/>
      <c r="S15" s="450"/>
      <c r="T15" s="452"/>
      <c r="U15" s="449" t="s">
        <v>37</v>
      </c>
      <c r="V15" s="450"/>
      <c r="W15" s="451"/>
      <c r="X15" s="446" t="s">
        <v>38</v>
      </c>
      <c r="Y15" s="450"/>
      <c r="Z15" s="452"/>
    </row>
    <row r="16" spans="1:26" ht="12.75">
      <c r="A16" s="427"/>
      <c r="B16" s="429"/>
      <c r="C16" s="112"/>
      <c r="D16" s="486"/>
      <c r="E16" s="489"/>
      <c r="F16" s="466" t="s">
        <v>48</v>
      </c>
      <c r="G16" s="447"/>
      <c r="H16" s="169"/>
      <c r="I16" s="464" t="s">
        <v>144</v>
      </c>
      <c r="J16" s="466" t="s">
        <v>47</v>
      </c>
      <c r="K16" s="466" t="s">
        <v>46</v>
      </c>
      <c r="L16" s="466" t="s">
        <v>45</v>
      </c>
      <c r="M16" s="468" t="s">
        <v>44</v>
      </c>
      <c r="N16" s="455" t="s">
        <v>39</v>
      </c>
      <c r="O16" s="453" t="s">
        <v>11</v>
      </c>
      <c r="P16" s="444" t="s">
        <v>40</v>
      </c>
      <c r="Q16" s="470" t="s">
        <v>39</v>
      </c>
      <c r="R16" s="453" t="s">
        <v>11</v>
      </c>
      <c r="S16" s="464" t="s">
        <v>144</v>
      </c>
      <c r="T16" s="444" t="s">
        <v>40</v>
      </c>
      <c r="U16" s="455" t="s">
        <v>39</v>
      </c>
      <c r="V16" s="453" t="s">
        <v>11</v>
      </c>
      <c r="W16" s="444" t="s">
        <v>40</v>
      </c>
      <c r="X16" s="470" t="s">
        <v>39</v>
      </c>
      <c r="Y16" s="453" t="s">
        <v>11</v>
      </c>
      <c r="Z16" s="444" t="s">
        <v>40</v>
      </c>
    </row>
    <row r="17" spans="1:26" ht="24.75" thickBot="1">
      <c r="A17" s="427"/>
      <c r="B17" s="429"/>
      <c r="C17" s="112"/>
      <c r="D17" s="487"/>
      <c r="E17" s="490"/>
      <c r="F17" s="27" t="s">
        <v>27</v>
      </c>
      <c r="G17" s="28" t="s">
        <v>28</v>
      </c>
      <c r="H17" s="174" t="s">
        <v>149</v>
      </c>
      <c r="I17" s="465"/>
      <c r="J17" s="467"/>
      <c r="K17" s="467"/>
      <c r="L17" s="467"/>
      <c r="M17" s="469"/>
      <c r="N17" s="456"/>
      <c r="O17" s="454"/>
      <c r="P17" s="445"/>
      <c r="Q17" s="471"/>
      <c r="R17" s="454"/>
      <c r="S17" s="465"/>
      <c r="T17" s="445"/>
      <c r="U17" s="456"/>
      <c r="V17" s="454"/>
      <c r="W17" s="445"/>
      <c r="X17" s="471"/>
      <c r="Y17" s="454"/>
      <c r="Z17" s="445"/>
    </row>
    <row r="18" spans="1:26" ht="12.75">
      <c r="A18" s="16" t="s">
        <v>0</v>
      </c>
      <c r="B18" s="25" t="s">
        <v>53</v>
      </c>
      <c r="C18" s="113"/>
      <c r="D18" s="58"/>
      <c r="E18" s="77"/>
      <c r="F18" s="59"/>
      <c r="G18" s="59"/>
      <c r="H18" s="184"/>
      <c r="I18" s="59"/>
      <c r="J18" s="60"/>
      <c r="K18" s="60"/>
      <c r="L18" s="60"/>
      <c r="M18" s="61"/>
      <c r="N18" s="62"/>
      <c r="O18" s="76"/>
      <c r="P18" s="79"/>
      <c r="Q18" s="77"/>
      <c r="R18" s="189"/>
      <c r="S18" s="64"/>
      <c r="T18" s="82"/>
      <c r="U18" s="66"/>
      <c r="V18" s="84"/>
      <c r="W18" s="79"/>
      <c r="X18" s="85"/>
      <c r="Y18" s="86"/>
      <c r="Z18" s="87"/>
    </row>
    <row r="19" spans="1:26" ht="12.75">
      <c r="A19" s="24" t="s">
        <v>1</v>
      </c>
      <c r="B19" s="26" t="s">
        <v>171</v>
      </c>
      <c r="C19" s="121"/>
      <c r="D19" s="30">
        <v>1</v>
      </c>
      <c r="E19" s="188">
        <f>D19*27</f>
        <v>27</v>
      </c>
      <c r="F19" s="31">
        <f>TRUNC((E19-SUM(K19))*0.3)</f>
        <v>6</v>
      </c>
      <c r="G19" s="31">
        <f>E19-F19-K19</f>
        <v>16</v>
      </c>
      <c r="H19" s="170">
        <f>G19-I19</f>
        <v>12</v>
      </c>
      <c r="I19" s="186">
        <f>TRUNC(G19*0.29)</f>
        <v>4</v>
      </c>
      <c r="J19" s="32">
        <v>4</v>
      </c>
      <c r="K19" s="31">
        <f>D19*5</f>
        <v>5</v>
      </c>
      <c r="L19" s="31">
        <v>2</v>
      </c>
      <c r="M19" s="97">
        <f>F19+G19</f>
        <v>22</v>
      </c>
      <c r="N19" s="99">
        <f>F19</f>
        <v>6</v>
      </c>
      <c r="O19" s="100">
        <f>G19</f>
        <v>16</v>
      </c>
      <c r="P19" s="88">
        <f>SUM(N19:O19)</f>
        <v>22</v>
      </c>
      <c r="Q19" s="101"/>
      <c r="R19" s="190"/>
      <c r="S19" s="100"/>
      <c r="T19" s="80">
        <f aca="true" t="shared" si="0" ref="T19:T25">SUM(Q19:S19)</f>
        <v>0</v>
      </c>
      <c r="U19" s="99">
        <f>F19+J19+L19</f>
        <v>12</v>
      </c>
      <c r="V19" s="100">
        <f>G19</f>
        <v>16</v>
      </c>
      <c r="W19" s="80">
        <f>SUM(U19:V19)</f>
        <v>28</v>
      </c>
      <c r="X19" s="101">
        <f>F19+J19+L19</f>
        <v>12</v>
      </c>
      <c r="Y19" s="100">
        <f>G19</f>
        <v>16</v>
      </c>
      <c r="Z19" s="80">
        <f>SUM(X19:Y19)</f>
        <v>28</v>
      </c>
    </row>
    <row r="20" spans="1:26" ht="12.75">
      <c r="A20" s="24" t="s">
        <v>2</v>
      </c>
      <c r="B20" s="26" t="s">
        <v>86</v>
      </c>
      <c r="C20" s="121"/>
      <c r="D20" s="30">
        <v>2</v>
      </c>
      <c r="E20" s="188">
        <f>D20*27</f>
        <v>54</v>
      </c>
      <c r="F20" s="31">
        <f aca="true" t="shared" si="1" ref="F20:F29">TRUNC((E20-SUM(K20))*0.3)</f>
        <v>13</v>
      </c>
      <c r="G20" s="31">
        <f aca="true" t="shared" si="2" ref="G20:G31">E20-F20-K20</f>
        <v>31</v>
      </c>
      <c r="H20" s="170">
        <f aca="true" t="shared" si="3" ref="H20:H29">G20-I20</f>
        <v>23</v>
      </c>
      <c r="I20" s="186">
        <f aca="true" t="shared" si="4" ref="I20:I29">TRUNC(G20*0.29)</f>
        <v>8</v>
      </c>
      <c r="J20" s="32">
        <v>9</v>
      </c>
      <c r="K20" s="31">
        <f aca="true" t="shared" si="5" ref="K20:K31">D20*5</f>
        <v>10</v>
      </c>
      <c r="L20" s="31">
        <v>3</v>
      </c>
      <c r="M20" s="97">
        <f aca="true" t="shared" si="6" ref="M20:M29">F20+G20</f>
        <v>44</v>
      </c>
      <c r="N20" s="99">
        <f aca="true" t="shared" si="7" ref="N20:N25">F20</f>
        <v>13</v>
      </c>
      <c r="O20" s="100">
        <f aca="true" t="shared" si="8" ref="O20:O25">G20</f>
        <v>31</v>
      </c>
      <c r="P20" s="88">
        <f aca="true" t="shared" si="9" ref="P20:P31">SUM(N20:O20)</f>
        <v>44</v>
      </c>
      <c r="Q20" s="101"/>
      <c r="R20" s="190"/>
      <c r="S20" s="100"/>
      <c r="T20" s="80">
        <v>3</v>
      </c>
      <c r="U20" s="99"/>
      <c r="V20" s="100"/>
      <c r="W20" s="80"/>
      <c r="X20" s="101"/>
      <c r="Y20" s="100"/>
      <c r="Z20" s="80"/>
    </row>
    <row r="21" spans="1:26" ht="12.75">
      <c r="A21" s="14" t="s">
        <v>13</v>
      </c>
      <c r="B21" s="9" t="s">
        <v>57</v>
      </c>
      <c r="C21" s="122" t="s">
        <v>87</v>
      </c>
      <c r="D21" s="33">
        <v>5</v>
      </c>
      <c r="E21" s="188">
        <f>D21*27</f>
        <v>135</v>
      </c>
      <c r="F21" s="31">
        <f t="shared" si="1"/>
        <v>33</v>
      </c>
      <c r="G21" s="31">
        <f t="shared" si="2"/>
        <v>77</v>
      </c>
      <c r="H21" s="170">
        <f t="shared" si="3"/>
        <v>55</v>
      </c>
      <c r="I21" s="186">
        <f t="shared" si="4"/>
        <v>22</v>
      </c>
      <c r="J21" s="34">
        <v>8</v>
      </c>
      <c r="K21" s="31">
        <f t="shared" si="5"/>
        <v>25</v>
      </c>
      <c r="L21" s="34">
        <v>6</v>
      </c>
      <c r="M21" s="97">
        <f t="shared" si="6"/>
        <v>110</v>
      </c>
      <c r="N21" s="99">
        <f t="shared" si="7"/>
        <v>33</v>
      </c>
      <c r="O21" s="100">
        <f t="shared" si="8"/>
        <v>77</v>
      </c>
      <c r="P21" s="88">
        <f t="shared" si="9"/>
        <v>110</v>
      </c>
      <c r="Q21" s="101"/>
      <c r="R21" s="190"/>
      <c r="S21" s="100"/>
      <c r="T21" s="80">
        <f t="shared" si="0"/>
        <v>0</v>
      </c>
      <c r="U21" s="99">
        <f aca="true" t="shared" si="10" ref="U21:U31">F21+J21+L21</f>
        <v>47</v>
      </c>
      <c r="V21" s="100">
        <f aca="true" t="shared" si="11" ref="V21:V31">G21</f>
        <v>77</v>
      </c>
      <c r="W21" s="80">
        <f aca="true" t="shared" si="12" ref="W21:W32">SUM(U21:V21)</f>
        <v>124</v>
      </c>
      <c r="X21" s="101">
        <f aca="true" t="shared" si="13" ref="X21:X31">F21+J21+L21</f>
        <v>47</v>
      </c>
      <c r="Y21" s="100">
        <f aca="true" t="shared" si="14" ref="Y21:Y31">G21</f>
        <v>77</v>
      </c>
      <c r="Z21" s="80">
        <f aca="true" t="shared" si="15" ref="Z21:Z32">SUM(X21:Y21)</f>
        <v>124</v>
      </c>
    </row>
    <row r="22" spans="1:26" ht="25.5">
      <c r="A22" s="14" t="s">
        <v>14</v>
      </c>
      <c r="B22" s="10" t="s">
        <v>172</v>
      </c>
      <c r="C22" s="123" t="s">
        <v>87</v>
      </c>
      <c r="D22" s="33">
        <v>5</v>
      </c>
      <c r="E22" s="188">
        <f aca="true" t="shared" si="16" ref="E22:E31">D22*27</f>
        <v>135</v>
      </c>
      <c r="F22" s="31">
        <f t="shared" si="1"/>
        <v>33</v>
      </c>
      <c r="G22" s="31">
        <f t="shared" si="2"/>
        <v>77</v>
      </c>
      <c r="H22" s="170">
        <f t="shared" si="3"/>
        <v>55</v>
      </c>
      <c r="I22" s="186">
        <f t="shared" si="4"/>
        <v>22</v>
      </c>
      <c r="J22" s="34">
        <v>8</v>
      </c>
      <c r="K22" s="31">
        <f t="shared" si="5"/>
        <v>25</v>
      </c>
      <c r="L22" s="34">
        <v>6</v>
      </c>
      <c r="M22" s="97">
        <f t="shared" si="6"/>
        <v>110</v>
      </c>
      <c r="N22" s="99">
        <f t="shared" si="7"/>
        <v>33</v>
      </c>
      <c r="O22" s="100">
        <f t="shared" si="8"/>
        <v>77</v>
      </c>
      <c r="P22" s="88">
        <f t="shared" si="9"/>
        <v>110</v>
      </c>
      <c r="Q22" s="101"/>
      <c r="R22" s="190"/>
      <c r="S22" s="100"/>
      <c r="T22" s="80">
        <f t="shared" si="0"/>
        <v>0</v>
      </c>
      <c r="U22" s="99">
        <f t="shared" si="10"/>
        <v>47</v>
      </c>
      <c r="V22" s="100">
        <f t="shared" si="11"/>
        <v>77</v>
      </c>
      <c r="W22" s="80">
        <f t="shared" si="12"/>
        <v>124</v>
      </c>
      <c r="X22" s="101">
        <f t="shared" si="13"/>
        <v>47</v>
      </c>
      <c r="Y22" s="100">
        <f t="shared" si="14"/>
        <v>77</v>
      </c>
      <c r="Z22" s="80">
        <f t="shared" si="15"/>
        <v>124</v>
      </c>
    </row>
    <row r="23" spans="1:26" ht="12.75">
      <c r="A23" s="14" t="s">
        <v>15</v>
      </c>
      <c r="B23" s="9" t="s">
        <v>58</v>
      </c>
      <c r="C23" s="122" t="s">
        <v>87</v>
      </c>
      <c r="D23" s="33">
        <v>5</v>
      </c>
      <c r="E23" s="188">
        <f t="shared" si="16"/>
        <v>135</v>
      </c>
      <c r="F23" s="31">
        <f t="shared" si="1"/>
        <v>33</v>
      </c>
      <c r="G23" s="31">
        <f t="shared" si="2"/>
        <v>77</v>
      </c>
      <c r="H23" s="170">
        <f t="shared" si="3"/>
        <v>55</v>
      </c>
      <c r="I23" s="186">
        <f t="shared" si="4"/>
        <v>22</v>
      </c>
      <c r="J23" s="34">
        <v>8</v>
      </c>
      <c r="K23" s="31">
        <f t="shared" si="5"/>
        <v>25</v>
      </c>
      <c r="L23" s="34">
        <v>6</v>
      </c>
      <c r="M23" s="97">
        <f t="shared" si="6"/>
        <v>110</v>
      </c>
      <c r="N23" s="99">
        <f t="shared" si="7"/>
        <v>33</v>
      </c>
      <c r="O23" s="100">
        <f t="shared" si="8"/>
        <v>77</v>
      </c>
      <c r="P23" s="88">
        <f t="shared" si="9"/>
        <v>110</v>
      </c>
      <c r="Q23" s="101"/>
      <c r="R23" s="190"/>
      <c r="S23" s="100"/>
      <c r="T23" s="80">
        <f t="shared" si="0"/>
        <v>0</v>
      </c>
      <c r="U23" s="99">
        <f t="shared" si="10"/>
        <v>47</v>
      </c>
      <c r="V23" s="100">
        <f t="shared" si="11"/>
        <v>77</v>
      </c>
      <c r="W23" s="80">
        <f t="shared" si="12"/>
        <v>124</v>
      </c>
      <c r="X23" s="101">
        <f t="shared" si="13"/>
        <v>47</v>
      </c>
      <c r="Y23" s="100">
        <f t="shared" si="14"/>
        <v>77</v>
      </c>
      <c r="Z23" s="80">
        <f t="shared" si="15"/>
        <v>124</v>
      </c>
    </row>
    <row r="24" spans="1:26" ht="12.75">
      <c r="A24" s="14" t="s">
        <v>16</v>
      </c>
      <c r="B24" s="10" t="s">
        <v>173</v>
      </c>
      <c r="C24" s="123" t="s">
        <v>87</v>
      </c>
      <c r="D24" s="33">
        <v>5</v>
      </c>
      <c r="E24" s="188">
        <f t="shared" si="16"/>
        <v>135</v>
      </c>
      <c r="F24" s="31">
        <f t="shared" si="1"/>
        <v>33</v>
      </c>
      <c r="G24" s="31">
        <f t="shared" si="2"/>
        <v>77</v>
      </c>
      <c r="H24" s="170">
        <f t="shared" si="3"/>
        <v>55</v>
      </c>
      <c r="I24" s="186">
        <f t="shared" si="4"/>
        <v>22</v>
      </c>
      <c r="J24" s="36">
        <v>8</v>
      </c>
      <c r="K24" s="31">
        <f t="shared" si="5"/>
        <v>25</v>
      </c>
      <c r="L24" s="34">
        <v>6</v>
      </c>
      <c r="M24" s="97">
        <f t="shared" si="6"/>
        <v>110</v>
      </c>
      <c r="N24" s="99">
        <f t="shared" si="7"/>
        <v>33</v>
      </c>
      <c r="O24" s="100">
        <f t="shared" si="8"/>
        <v>77</v>
      </c>
      <c r="P24" s="88">
        <f t="shared" si="9"/>
        <v>110</v>
      </c>
      <c r="Q24" s="101"/>
      <c r="R24" s="190"/>
      <c r="S24" s="100"/>
      <c r="T24" s="80">
        <f t="shared" si="0"/>
        <v>0</v>
      </c>
      <c r="U24" s="99">
        <f t="shared" si="10"/>
        <v>47</v>
      </c>
      <c r="V24" s="100">
        <f t="shared" si="11"/>
        <v>77</v>
      </c>
      <c r="W24" s="80">
        <f t="shared" si="12"/>
        <v>124</v>
      </c>
      <c r="X24" s="101">
        <f t="shared" si="13"/>
        <v>47</v>
      </c>
      <c r="Y24" s="100">
        <f t="shared" si="14"/>
        <v>77</v>
      </c>
      <c r="Z24" s="80">
        <f t="shared" si="15"/>
        <v>124</v>
      </c>
    </row>
    <row r="25" spans="1:26" ht="12.75">
      <c r="A25" s="14" t="s">
        <v>17</v>
      </c>
      <c r="B25" s="10" t="s">
        <v>174</v>
      </c>
      <c r="C25" s="123" t="s">
        <v>87</v>
      </c>
      <c r="D25" s="33">
        <v>5</v>
      </c>
      <c r="E25" s="188">
        <f t="shared" si="16"/>
        <v>135</v>
      </c>
      <c r="F25" s="31">
        <f t="shared" si="1"/>
        <v>33</v>
      </c>
      <c r="G25" s="31">
        <f t="shared" si="2"/>
        <v>77</v>
      </c>
      <c r="H25" s="170">
        <f t="shared" si="3"/>
        <v>55</v>
      </c>
      <c r="I25" s="186">
        <f t="shared" si="4"/>
        <v>22</v>
      </c>
      <c r="J25" s="34">
        <v>8</v>
      </c>
      <c r="K25" s="31">
        <f t="shared" si="5"/>
        <v>25</v>
      </c>
      <c r="L25" s="34">
        <v>6</v>
      </c>
      <c r="M25" s="97">
        <f t="shared" si="6"/>
        <v>110</v>
      </c>
      <c r="N25" s="99">
        <f t="shared" si="7"/>
        <v>33</v>
      </c>
      <c r="O25" s="100">
        <f t="shared" si="8"/>
        <v>77</v>
      </c>
      <c r="P25" s="88">
        <f t="shared" si="9"/>
        <v>110</v>
      </c>
      <c r="Q25" s="101"/>
      <c r="R25" s="190"/>
      <c r="S25" s="100"/>
      <c r="T25" s="80">
        <f t="shared" si="0"/>
        <v>0</v>
      </c>
      <c r="U25" s="99">
        <f t="shared" si="10"/>
        <v>47</v>
      </c>
      <c r="V25" s="100">
        <f t="shared" si="11"/>
        <v>77</v>
      </c>
      <c r="W25" s="80">
        <f t="shared" si="12"/>
        <v>124</v>
      </c>
      <c r="X25" s="101">
        <f t="shared" si="13"/>
        <v>47</v>
      </c>
      <c r="Y25" s="100">
        <f t="shared" si="14"/>
        <v>77</v>
      </c>
      <c r="Z25" s="80">
        <f t="shared" si="15"/>
        <v>124</v>
      </c>
    </row>
    <row r="26" spans="1:26" ht="12.75">
      <c r="A26" s="14" t="s">
        <v>18</v>
      </c>
      <c r="B26" s="10" t="s">
        <v>175</v>
      </c>
      <c r="C26" s="123" t="s">
        <v>87</v>
      </c>
      <c r="D26" s="33">
        <v>5</v>
      </c>
      <c r="E26" s="188">
        <f t="shared" si="16"/>
        <v>135</v>
      </c>
      <c r="F26" s="31">
        <f t="shared" si="1"/>
        <v>33</v>
      </c>
      <c r="G26" s="31">
        <f t="shared" si="2"/>
        <v>77</v>
      </c>
      <c r="H26" s="170">
        <f t="shared" si="3"/>
        <v>55</v>
      </c>
      <c r="I26" s="186">
        <f t="shared" si="4"/>
        <v>22</v>
      </c>
      <c r="J26" s="34">
        <v>8</v>
      </c>
      <c r="K26" s="31">
        <f t="shared" si="5"/>
        <v>25</v>
      </c>
      <c r="L26" s="34">
        <v>6</v>
      </c>
      <c r="M26" s="97">
        <f t="shared" si="6"/>
        <v>110</v>
      </c>
      <c r="N26" s="99"/>
      <c r="O26" s="100"/>
      <c r="P26" s="88">
        <f t="shared" si="9"/>
        <v>0</v>
      </c>
      <c r="Q26" s="101">
        <f aca="true" t="shared" si="17" ref="Q26:R30">F26</f>
        <v>33</v>
      </c>
      <c r="R26" s="190">
        <f t="shared" si="17"/>
        <v>77</v>
      </c>
      <c r="S26" s="100"/>
      <c r="T26" s="80">
        <f aca="true" t="shared" si="18" ref="T26:T32">SUM(Q26:S26)</f>
        <v>110</v>
      </c>
      <c r="U26" s="99">
        <f t="shared" si="10"/>
        <v>47</v>
      </c>
      <c r="V26" s="100">
        <f t="shared" si="11"/>
        <v>77</v>
      </c>
      <c r="W26" s="80">
        <f t="shared" si="12"/>
        <v>124</v>
      </c>
      <c r="X26" s="101">
        <f t="shared" si="13"/>
        <v>47</v>
      </c>
      <c r="Y26" s="100">
        <f t="shared" si="14"/>
        <v>77</v>
      </c>
      <c r="Z26" s="80">
        <f t="shared" si="15"/>
        <v>124</v>
      </c>
    </row>
    <row r="27" spans="1:26" ht="12.75">
      <c r="A27" s="14" t="s">
        <v>19</v>
      </c>
      <c r="B27" s="10" t="s">
        <v>176</v>
      </c>
      <c r="C27" s="123" t="s">
        <v>87</v>
      </c>
      <c r="D27" s="33">
        <v>5</v>
      </c>
      <c r="E27" s="188">
        <f t="shared" si="16"/>
        <v>135</v>
      </c>
      <c r="F27" s="31">
        <f t="shared" si="1"/>
        <v>33</v>
      </c>
      <c r="G27" s="31">
        <f t="shared" si="2"/>
        <v>77</v>
      </c>
      <c r="H27" s="170">
        <f t="shared" si="3"/>
        <v>55</v>
      </c>
      <c r="I27" s="186">
        <f t="shared" si="4"/>
        <v>22</v>
      </c>
      <c r="J27" s="34">
        <v>8</v>
      </c>
      <c r="K27" s="31">
        <f t="shared" si="5"/>
        <v>25</v>
      </c>
      <c r="L27" s="34">
        <v>6</v>
      </c>
      <c r="M27" s="97">
        <f t="shared" si="6"/>
        <v>110</v>
      </c>
      <c r="N27" s="99"/>
      <c r="O27" s="100"/>
      <c r="P27" s="88">
        <f t="shared" si="9"/>
        <v>0</v>
      </c>
      <c r="Q27" s="101">
        <f t="shared" si="17"/>
        <v>33</v>
      </c>
      <c r="R27" s="190">
        <f t="shared" si="17"/>
        <v>77</v>
      </c>
      <c r="S27" s="100"/>
      <c r="T27" s="80">
        <f t="shared" si="18"/>
        <v>110</v>
      </c>
      <c r="U27" s="99">
        <f t="shared" si="10"/>
        <v>47</v>
      </c>
      <c r="V27" s="100">
        <f t="shared" si="11"/>
        <v>77</v>
      </c>
      <c r="W27" s="80">
        <f t="shared" si="12"/>
        <v>124</v>
      </c>
      <c r="X27" s="101">
        <f t="shared" si="13"/>
        <v>47</v>
      </c>
      <c r="Y27" s="100">
        <f t="shared" si="14"/>
        <v>77</v>
      </c>
      <c r="Z27" s="80">
        <f t="shared" si="15"/>
        <v>124</v>
      </c>
    </row>
    <row r="28" spans="1:26" ht="12.75">
      <c r="A28" s="14" t="s">
        <v>20</v>
      </c>
      <c r="B28" s="10" t="s">
        <v>177</v>
      </c>
      <c r="C28" s="123" t="s">
        <v>87</v>
      </c>
      <c r="D28" s="33">
        <v>5</v>
      </c>
      <c r="E28" s="188">
        <f t="shared" si="16"/>
        <v>135</v>
      </c>
      <c r="F28" s="31">
        <f t="shared" si="1"/>
        <v>33</v>
      </c>
      <c r="G28" s="31">
        <f t="shared" si="2"/>
        <v>77</v>
      </c>
      <c r="H28" s="170">
        <f t="shared" si="3"/>
        <v>55</v>
      </c>
      <c r="I28" s="186">
        <f t="shared" si="4"/>
        <v>22</v>
      </c>
      <c r="J28" s="34">
        <v>8</v>
      </c>
      <c r="K28" s="31">
        <f t="shared" si="5"/>
        <v>25</v>
      </c>
      <c r="L28" s="34">
        <v>6</v>
      </c>
      <c r="M28" s="97">
        <f t="shared" si="6"/>
        <v>110</v>
      </c>
      <c r="N28" s="99"/>
      <c r="O28" s="100"/>
      <c r="P28" s="88">
        <f t="shared" si="9"/>
        <v>0</v>
      </c>
      <c r="Q28" s="101">
        <f t="shared" si="17"/>
        <v>33</v>
      </c>
      <c r="R28" s="190">
        <f t="shared" si="17"/>
        <v>77</v>
      </c>
      <c r="S28" s="100"/>
      <c r="T28" s="80">
        <f t="shared" si="18"/>
        <v>110</v>
      </c>
      <c r="U28" s="99">
        <f t="shared" si="10"/>
        <v>47</v>
      </c>
      <c r="V28" s="100">
        <f t="shared" si="11"/>
        <v>77</v>
      </c>
      <c r="W28" s="80">
        <f t="shared" si="12"/>
        <v>124</v>
      </c>
      <c r="X28" s="101">
        <f t="shared" si="13"/>
        <v>47</v>
      </c>
      <c r="Y28" s="100">
        <f t="shared" si="14"/>
        <v>77</v>
      </c>
      <c r="Z28" s="80">
        <f t="shared" si="15"/>
        <v>124</v>
      </c>
    </row>
    <row r="29" spans="1:26" ht="12.75">
      <c r="A29" s="14" t="s">
        <v>59</v>
      </c>
      <c r="B29" s="10" t="s">
        <v>178</v>
      </c>
      <c r="C29" s="123" t="s">
        <v>87</v>
      </c>
      <c r="D29" s="33">
        <v>5</v>
      </c>
      <c r="E29" s="188">
        <f t="shared" si="16"/>
        <v>135</v>
      </c>
      <c r="F29" s="31">
        <f t="shared" si="1"/>
        <v>33</v>
      </c>
      <c r="G29" s="31">
        <f t="shared" si="2"/>
        <v>77</v>
      </c>
      <c r="H29" s="170">
        <f t="shared" si="3"/>
        <v>55</v>
      </c>
      <c r="I29" s="186">
        <f t="shared" si="4"/>
        <v>22</v>
      </c>
      <c r="J29" s="34">
        <v>8</v>
      </c>
      <c r="K29" s="31">
        <f t="shared" si="5"/>
        <v>25</v>
      </c>
      <c r="L29" s="34">
        <v>6</v>
      </c>
      <c r="M29" s="97">
        <f t="shared" si="6"/>
        <v>110</v>
      </c>
      <c r="N29" s="99"/>
      <c r="O29" s="100"/>
      <c r="P29" s="88">
        <f t="shared" si="9"/>
        <v>0</v>
      </c>
      <c r="Q29" s="101">
        <f t="shared" si="17"/>
        <v>33</v>
      </c>
      <c r="R29" s="190">
        <f t="shared" si="17"/>
        <v>77</v>
      </c>
      <c r="S29" s="100"/>
      <c r="T29" s="80">
        <f t="shared" si="18"/>
        <v>110</v>
      </c>
      <c r="U29" s="99">
        <f t="shared" si="10"/>
        <v>47</v>
      </c>
      <c r="V29" s="100">
        <f t="shared" si="11"/>
        <v>77</v>
      </c>
      <c r="W29" s="80">
        <f t="shared" si="12"/>
        <v>124</v>
      </c>
      <c r="X29" s="101">
        <f t="shared" si="13"/>
        <v>47</v>
      </c>
      <c r="Y29" s="100">
        <f t="shared" si="14"/>
        <v>77</v>
      </c>
      <c r="Z29" s="80">
        <f t="shared" si="15"/>
        <v>124</v>
      </c>
    </row>
    <row r="30" spans="1:26" ht="12.75" hidden="1">
      <c r="A30" s="14" t="s">
        <v>60</v>
      </c>
      <c r="B30" s="10"/>
      <c r="C30" s="123" t="s">
        <v>87</v>
      </c>
      <c r="D30" s="33">
        <v>0</v>
      </c>
      <c r="E30" s="188">
        <f t="shared" si="16"/>
        <v>0</v>
      </c>
      <c r="F30" s="34">
        <v>0</v>
      </c>
      <c r="G30" s="31">
        <f t="shared" si="2"/>
        <v>0</v>
      </c>
      <c r="H30" s="170">
        <f>G30-I30</f>
        <v>0</v>
      </c>
      <c r="I30" s="186">
        <f>TRUNC(G30*0.12)</f>
        <v>0</v>
      </c>
      <c r="J30" s="34">
        <v>0</v>
      </c>
      <c r="K30" s="31">
        <f t="shared" si="5"/>
        <v>0</v>
      </c>
      <c r="L30" s="34">
        <v>0</v>
      </c>
      <c r="M30" s="97">
        <f>F30+G30+J30+L30</f>
        <v>0</v>
      </c>
      <c r="N30" s="99"/>
      <c r="O30" s="100"/>
      <c r="P30" s="88">
        <f t="shared" si="9"/>
        <v>0</v>
      </c>
      <c r="Q30" s="101">
        <f t="shared" si="17"/>
        <v>0</v>
      </c>
      <c r="R30" s="190">
        <f t="shared" si="17"/>
        <v>0</v>
      </c>
      <c r="S30" s="100">
        <f>I30</f>
        <v>0</v>
      </c>
      <c r="T30" s="80">
        <f t="shared" si="18"/>
        <v>0</v>
      </c>
      <c r="U30" s="99">
        <f t="shared" si="10"/>
        <v>0</v>
      </c>
      <c r="V30" s="100">
        <f t="shared" si="11"/>
        <v>0</v>
      </c>
      <c r="W30" s="80">
        <f t="shared" si="12"/>
        <v>0</v>
      </c>
      <c r="X30" s="101">
        <f t="shared" si="13"/>
        <v>0</v>
      </c>
      <c r="Y30" s="100">
        <f t="shared" si="14"/>
        <v>0</v>
      </c>
      <c r="Z30" s="80">
        <f t="shared" si="15"/>
        <v>0</v>
      </c>
    </row>
    <row r="31" spans="1:26" s="23" customFormat="1" ht="12.75">
      <c r="A31" s="22" t="s">
        <v>60</v>
      </c>
      <c r="B31" s="127" t="s">
        <v>82</v>
      </c>
      <c r="C31" s="125"/>
      <c r="D31" s="37">
        <v>5</v>
      </c>
      <c r="E31" s="188">
        <f t="shared" si="16"/>
        <v>135</v>
      </c>
      <c r="F31" s="38"/>
      <c r="G31" s="31">
        <f t="shared" si="2"/>
        <v>110</v>
      </c>
      <c r="H31" s="170">
        <f>G31-I31</f>
        <v>0</v>
      </c>
      <c r="I31" s="186">
        <f>TRUNC(G31*1)</f>
        <v>110</v>
      </c>
      <c r="J31" s="39"/>
      <c r="K31" s="31">
        <f t="shared" si="5"/>
        <v>25</v>
      </c>
      <c r="L31" s="39"/>
      <c r="M31" s="57">
        <v>0</v>
      </c>
      <c r="N31" s="99"/>
      <c r="O31" s="100"/>
      <c r="P31" s="88">
        <f t="shared" si="9"/>
        <v>0</v>
      </c>
      <c r="Q31" s="101">
        <f>F31</f>
        <v>0</v>
      </c>
      <c r="R31" s="190"/>
      <c r="S31" s="100">
        <f>I31</f>
        <v>110</v>
      </c>
      <c r="T31" s="80">
        <f t="shared" si="18"/>
        <v>110</v>
      </c>
      <c r="U31" s="99">
        <f t="shared" si="10"/>
        <v>0</v>
      </c>
      <c r="V31" s="100">
        <f t="shared" si="11"/>
        <v>110</v>
      </c>
      <c r="W31" s="80">
        <f t="shared" si="12"/>
        <v>110</v>
      </c>
      <c r="X31" s="101">
        <f t="shared" si="13"/>
        <v>0</v>
      </c>
      <c r="Y31" s="100">
        <f t="shared" si="14"/>
        <v>110</v>
      </c>
      <c r="Z31" s="80">
        <f t="shared" si="15"/>
        <v>110</v>
      </c>
    </row>
    <row r="32" spans="1:26" ht="12.75">
      <c r="A32" s="15"/>
      <c r="B32" s="11" t="s">
        <v>42</v>
      </c>
      <c r="C32" s="115"/>
      <c r="D32" s="40">
        <f aca="true" t="shared" si="19" ref="D32:L32">SUM(D19:D31)</f>
        <v>53</v>
      </c>
      <c r="E32" s="163">
        <v>1431</v>
      </c>
      <c r="F32" s="41">
        <f t="shared" si="19"/>
        <v>316</v>
      </c>
      <c r="G32" s="41">
        <f t="shared" si="19"/>
        <v>850</v>
      </c>
      <c r="H32" s="41">
        <f t="shared" si="19"/>
        <v>530</v>
      </c>
      <c r="I32" s="41">
        <f t="shared" si="19"/>
        <v>320</v>
      </c>
      <c r="J32" s="41">
        <f t="shared" si="19"/>
        <v>85</v>
      </c>
      <c r="K32" s="41">
        <f t="shared" si="19"/>
        <v>265</v>
      </c>
      <c r="L32" s="41">
        <f t="shared" si="19"/>
        <v>59</v>
      </c>
      <c r="M32" s="98">
        <f>SUM(M19:M31)</f>
        <v>1056</v>
      </c>
      <c r="N32" s="92">
        <f>SUM(N19:N31)</f>
        <v>184</v>
      </c>
      <c r="O32" s="55">
        <f>SUM(O19:O31)</f>
        <v>432</v>
      </c>
      <c r="P32" s="80">
        <f>SUM(N32:O32)</f>
        <v>616</v>
      </c>
      <c r="Q32" s="92">
        <f>SUM(Q19:Q31)</f>
        <v>132</v>
      </c>
      <c r="R32" s="92">
        <f>SUM(R19:R31)</f>
        <v>308</v>
      </c>
      <c r="S32" s="55">
        <f>SUM(S19:S31)</f>
        <v>110</v>
      </c>
      <c r="T32" s="80">
        <f t="shared" si="18"/>
        <v>550</v>
      </c>
      <c r="U32" s="92">
        <f>SUM(U19:U31)</f>
        <v>435</v>
      </c>
      <c r="V32" s="55">
        <f>SUM(V19:V31)</f>
        <v>819</v>
      </c>
      <c r="W32" s="80">
        <f t="shared" si="12"/>
        <v>1254</v>
      </c>
      <c r="X32" s="92">
        <f>SUM(X19:X31)</f>
        <v>435</v>
      </c>
      <c r="Y32" s="55">
        <f>SUM(Y19:Y31)</f>
        <v>819</v>
      </c>
      <c r="Z32" s="80">
        <f t="shared" si="15"/>
        <v>1254</v>
      </c>
    </row>
    <row r="33" spans="1:26" s="91" customFormat="1" ht="12.75">
      <c r="A33" s="89" t="s">
        <v>4</v>
      </c>
      <c r="B33" s="90" t="s">
        <v>24</v>
      </c>
      <c r="C33" s="116"/>
      <c r="D33" s="56"/>
      <c r="E33" s="78"/>
      <c r="F33" s="44"/>
      <c r="G33" s="43"/>
      <c r="H33" s="172"/>
      <c r="I33" s="187"/>
      <c r="J33" s="43"/>
      <c r="K33" s="43"/>
      <c r="L33" s="43"/>
      <c r="M33" s="45"/>
      <c r="N33" s="46"/>
      <c r="O33" s="65"/>
      <c r="P33" s="80"/>
      <c r="Q33" s="78"/>
      <c r="R33" s="191"/>
      <c r="S33" s="81"/>
      <c r="T33" s="83"/>
      <c r="U33" s="46"/>
      <c r="V33" s="65"/>
      <c r="W33" s="80"/>
      <c r="X33" s="78"/>
      <c r="Y33" s="81"/>
      <c r="Z33" s="80"/>
    </row>
    <row r="34" spans="1:26" ht="12.75">
      <c r="A34" s="17" t="s">
        <v>6</v>
      </c>
      <c r="B34" s="96" t="s">
        <v>179</v>
      </c>
      <c r="C34" s="124" t="s">
        <v>87</v>
      </c>
      <c r="D34" s="40">
        <v>5</v>
      </c>
      <c r="E34" s="163">
        <f>D34*27</f>
        <v>135</v>
      </c>
      <c r="F34" s="34">
        <f>TRUNC((E34-SUM(K34))*0.3)</f>
        <v>33</v>
      </c>
      <c r="G34" s="34">
        <f>E34-F34-K34</f>
        <v>77</v>
      </c>
      <c r="H34" s="185">
        <f>G34-I34</f>
        <v>68</v>
      </c>
      <c r="I34" s="186">
        <f>TRUNC(G34*0.12)</f>
        <v>9</v>
      </c>
      <c r="J34" s="34">
        <v>8</v>
      </c>
      <c r="K34" s="31">
        <f>D34*5</f>
        <v>25</v>
      </c>
      <c r="L34" s="34">
        <v>6</v>
      </c>
      <c r="M34" s="97">
        <f>F34+G34</f>
        <v>110</v>
      </c>
      <c r="N34" s="99"/>
      <c r="O34" s="100"/>
      <c r="P34" s="80">
        <f>SUM(N34:O34)</f>
        <v>0</v>
      </c>
      <c r="Q34" s="101">
        <f>F34</f>
        <v>33</v>
      </c>
      <c r="R34" s="190">
        <f>G34</f>
        <v>77</v>
      </c>
      <c r="S34" s="100"/>
      <c r="T34" s="80">
        <f>SUM(Q34:S34)</f>
        <v>110</v>
      </c>
      <c r="U34" s="99">
        <f>F34+J34+L34</f>
        <v>47</v>
      </c>
      <c r="V34" s="100">
        <f>G34</f>
        <v>77</v>
      </c>
      <c r="W34" s="80">
        <f>SUM(U34:V34)</f>
        <v>124</v>
      </c>
      <c r="X34" s="101">
        <f>F34+J34+L34</f>
        <v>47</v>
      </c>
      <c r="Y34" s="100">
        <f>G34</f>
        <v>77</v>
      </c>
      <c r="Z34" s="80">
        <f>SUM(X34:Y34)</f>
        <v>124</v>
      </c>
    </row>
    <row r="35" spans="1:26" ht="12.75">
      <c r="A35" s="17" t="s">
        <v>7</v>
      </c>
      <c r="B35" s="10" t="s">
        <v>180</v>
      </c>
      <c r="C35" s="123"/>
      <c r="D35" s="33"/>
      <c r="E35" s="188">
        <f>D35*27</f>
        <v>0</v>
      </c>
      <c r="F35" s="34">
        <f>TRUNC((E35-SUM(K35))*0.3)</f>
        <v>0</v>
      </c>
      <c r="G35" s="34">
        <f>E35-F35-K35</f>
        <v>0</v>
      </c>
      <c r="H35" s="185">
        <f>G35-I35</f>
        <v>0</v>
      </c>
      <c r="I35" s="186">
        <f>TRUNC(G35*0.12)</f>
        <v>0</v>
      </c>
      <c r="J35" s="34"/>
      <c r="K35" s="31">
        <f>D35*5</f>
        <v>0</v>
      </c>
      <c r="L35" s="34"/>
      <c r="M35" s="97">
        <f>F35+G35</f>
        <v>0</v>
      </c>
      <c r="N35" s="99"/>
      <c r="O35" s="100"/>
      <c r="P35" s="80">
        <f>SUM(N35:O35)</f>
        <v>0</v>
      </c>
      <c r="Q35" s="101"/>
      <c r="R35" s="190"/>
      <c r="S35" s="100"/>
      <c r="T35" s="80">
        <v>0</v>
      </c>
      <c r="U35" s="99">
        <f>F35+J35+L35</f>
        <v>0</v>
      </c>
      <c r="V35" s="100">
        <f>G35</f>
        <v>0</v>
      </c>
      <c r="W35" s="80">
        <f>SUM(U35:V35)</f>
        <v>0</v>
      </c>
      <c r="X35" s="101">
        <f>F35+J35+L35</f>
        <v>0</v>
      </c>
      <c r="Y35" s="100">
        <f>G35</f>
        <v>0</v>
      </c>
      <c r="Z35" s="80">
        <f>SUM(X35:Y35)</f>
        <v>0</v>
      </c>
    </row>
    <row r="36" spans="1:27" ht="12.75">
      <c r="A36" s="17" t="s">
        <v>8</v>
      </c>
      <c r="B36" s="10" t="s">
        <v>181</v>
      </c>
      <c r="C36" s="123"/>
      <c r="D36" s="33"/>
      <c r="E36" s="188">
        <f>D36*27</f>
        <v>0</v>
      </c>
      <c r="F36" s="34">
        <f>TRUNC((E36-SUM(K36))*0.3)</f>
        <v>0</v>
      </c>
      <c r="G36" s="34">
        <f>E36-F36-K36</f>
        <v>0</v>
      </c>
      <c r="H36" s="185">
        <f>G36-I36</f>
        <v>0</v>
      </c>
      <c r="I36" s="186">
        <f>TRUNC(G36*0.12)</f>
        <v>0</v>
      </c>
      <c r="J36" s="34"/>
      <c r="K36" s="31">
        <f>D36*5</f>
        <v>0</v>
      </c>
      <c r="L36" s="34"/>
      <c r="M36" s="97">
        <f>F36+G36</f>
        <v>0</v>
      </c>
      <c r="N36" s="99"/>
      <c r="O36" s="100"/>
      <c r="P36" s="80">
        <f>SUM(N36:O36)</f>
        <v>0</v>
      </c>
      <c r="Q36" s="101"/>
      <c r="R36" s="190"/>
      <c r="S36" s="100"/>
      <c r="T36" s="80">
        <v>0</v>
      </c>
      <c r="U36" s="99"/>
      <c r="V36" s="100"/>
      <c r="W36" s="80"/>
      <c r="X36" s="101"/>
      <c r="Y36" s="100"/>
      <c r="Z36" s="80"/>
      <c r="AA36">
        <v>0</v>
      </c>
    </row>
    <row r="37" spans="1:26" ht="12.75">
      <c r="A37" s="17" t="s">
        <v>182</v>
      </c>
      <c r="B37" s="10" t="s">
        <v>58</v>
      </c>
      <c r="C37" s="114"/>
      <c r="D37" s="33"/>
      <c r="E37" s="188">
        <f>D37*27</f>
        <v>0</v>
      </c>
      <c r="F37" s="34">
        <f>TRUNC((E37-SUM(K37))*0.3)</f>
        <v>0</v>
      </c>
      <c r="G37" s="34">
        <f>E37-F37-K37</f>
        <v>0</v>
      </c>
      <c r="H37" s="185">
        <f>G37-I37</f>
        <v>0</v>
      </c>
      <c r="I37" s="186">
        <f>TRUNC(G37*0.12)</f>
        <v>0</v>
      </c>
      <c r="J37" s="34"/>
      <c r="K37" s="31">
        <f>D37*5</f>
        <v>0</v>
      </c>
      <c r="L37" s="34"/>
      <c r="M37" s="97">
        <f>F37+G37</f>
        <v>0</v>
      </c>
      <c r="N37" s="99"/>
      <c r="O37" s="100"/>
      <c r="P37" s="80">
        <f>SUM(N37:O37)</f>
        <v>0</v>
      </c>
      <c r="Q37" s="101"/>
      <c r="R37" s="190"/>
      <c r="S37" s="100"/>
      <c r="T37" s="80">
        <f>SUM(Q37:S37)</f>
        <v>0</v>
      </c>
      <c r="U37" s="99">
        <f>F37+J37+L37</f>
        <v>0</v>
      </c>
      <c r="V37" s="100">
        <f>G37</f>
        <v>0</v>
      </c>
      <c r="W37" s="80">
        <f>SUM(U37:V37)</f>
        <v>0</v>
      </c>
      <c r="X37" s="101">
        <f>F37+J37+L37</f>
        <v>0</v>
      </c>
      <c r="Y37" s="100">
        <f>G37</f>
        <v>0</v>
      </c>
      <c r="Z37" s="80">
        <f>SUM(X37:Y37)</f>
        <v>0</v>
      </c>
    </row>
    <row r="38" spans="1:26" ht="12.75">
      <c r="A38" s="18"/>
      <c r="B38" s="11" t="s">
        <v>42</v>
      </c>
      <c r="C38" s="115"/>
      <c r="D38" s="40">
        <f aca="true" t="shared" si="20" ref="D38:L38">SUM(D34:D37)</f>
        <v>5</v>
      </c>
      <c r="E38" s="41">
        <f t="shared" si="20"/>
        <v>135</v>
      </c>
      <c r="F38" s="41">
        <f t="shared" si="20"/>
        <v>33</v>
      </c>
      <c r="G38" s="41">
        <f t="shared" si="20"/>
        <v>77</v>
      </c>
      <c r="H38" s="41">
        <f t="shared" si="20"/>
        <v>68</v>
      </c>
      <c r="I38" s="41">
        <f t="shared" si="20"/>
        <v>9</v>
      </c>
      <c r="J38" s="41">
        <f t="shared" si="20"/>
        <v>8</v>
      </c>
      <c r="K38" s="41">
        <f t="shared" si="20"/>
        <v>25</v>
      </c>
      <c r="L38" s="41">
        <f t="shared" si="20"/>
        <v>6</v>
      </c>
      <c r="M38" s="98">
        <f aca="true" t="shared" si="21" ref="M38:Z38">SUM(M34:M37)</f>
        <v>110</v>
      </c>
      <c r="N38" s="35">
        <f t="shared" si="21"/>
        <v>0</v>
      </c>
      <c r="O38" s="63">
        <f t="shared" si="21"/>
        <v>0</v>
      </c>
      <c r="P38" s="80">
        <f t="shared" si="21"/>
        <v>0</v>
      </c>
      <c r="Q38" s="35">
        <f t="shared" si="21"/>
        <v>33</v>
      </c>
      <c r="R38" s="192"/>
      <c r="S38" s="63">
        <f t="shared" si="21"/>
        <v>0</v>
      </c>
      <c r="T38" s="80">
        <f t="shared" si="21"/>
        <v>110</v>
      </c>
      <c r="U38" s="35">
        <f t="shared" si="21"/>
        <v>47</v>
      </c>
      <c r="V38" s="63">
        <f t="shared" si="21"/>
        <v>77</v>
      </c>
      <c r="W38" s="80">
        <f t="shared" si="21"/>
        <v>124</v>
      </c>
      <c r="X38" s="35">
        <f t="shared" si="21"/>
        <v>47</v>
      </c>
      <c r="Y38" s="63">
        <f t="shared" si="21"/>
        <v>77</v>
      </c>
      <c r="Z38" s="80">
        <f t="shared" si="21"/>
        <v>124</v>
      </c>
    </row>
    <row r="39" spans="1:26" ht="12.75">
      <c r="A39" s="19" t="s">
        <v>5</v>
      </c>
      <c r="B39" s="12" t="s">
        <v>23</v>
      </c>
      <c r="C39" s="117"/>
      <c r="D39" s="56"/>
      <c r="E39" s="78"/>
      <c r="F39" s="44"/>
      <c r="G39" s="43"/>
      <c r="H39" s="172"/>
      <c r="I39" s="187"/>
      <c r="J39" s="43"/>
      <c r="K39" s="43"/>
      <c r="L39" s="43"/>
      <c r="M39" s="57"/>
      <c r="N39" s="42"/>
      <c r="O39" s="65"/>
      <c r="P39" s="80"/>
      <c r="Q39" s="78"/>
      <c r="R39" s="191"/>
      <c r="S39" s="65"/>
      <c r="T39" s="83"/>
      <c r="U39" s="46"/>
      <c r="V39" s="65"/>
      <c r="W39" s="80"/>
      <c r="X39" s="78"/>
      <c r="Y39" s="65"/>
      <c r="Z39" s="80"/>
    </row>
    <row r="40" spans="1:26" ht="12.75">
      <c r="A40" s="20" t="s">
        <v>9</v>
      </c>
      <c r="B40" s="10" t="s">
        <v>61</v>
      </c>
      <c r="C40" s="114"/>
      <c r="D40" s="33">
        <v>1</v>
      </c>
      <c r="E40" s="188">
        <f>D40*27</f>
        <v>27</v>
      </c>
      <c r="F40" s="36">
        <f>TRUNC((E40-SUM(K40))*0.3)</f>
        <v>6</v>
      </c>
      <c r="G40" s="36">
        <f>E40-F40-K40</f>
        <v>16</v>
      </c>
      <c r="H40" s="172">
        <f>G40-I40</f>
        <v>16</v>
      </c>
      <c r="I40" s="187"/>
      <c r="J40" s="36">
        <v>4</v>
      </c>
      <c r="K40" s="31">
        <f>D40*5</f>
        <v>5</v>
      </c>
      <c r="L40" s="36">
        <v>2</v>
      </c>
      <c r="M40" s="97">
        <f>F40+G40</f>
        <v>22</v>
      </c>
      <c r="N40" s="99">
        <f>F40</f>
        <v>6</v>
      </c>
      <c r="O40" s="100">
        <f>G40</f>
        <v>16</v>
      </c>
      <c r="P40" s="80">
        <f>SUM(N40:O40)</f>
        <v>22</v>
      </c>
      <c r="Q40" s="101"/>
      <c r="R40" s="190"/>
      <c r="S40" s="100"/>
      <c r="T40" s="80">
        <f>SUM(Q40:S40)</f>
        <v>0</v>
      </c>
      <c r="U40" s="99"/>
      <c r="V40" s="100"/>
      <c r="W40" s="80">
        <f>SUM(U40:V40)</f>
        <v>0</v>
      </c>
      <c r="X40" s="101"/>
      <c r="Y40" s="100"/>
      <c r="Z40" s="80">
        <f>SUM(X40:Y40)</f>
        <v>0</v>
      </c>
    </row>
    <row r="41" spans="1:26" ht="12.75">
      <c r="A41" s="20" t="s">
        <v>22</v>
      </c>
      <c r="B41" s="10" t="s">
        <v>97</v>
      </c>
      <c r="C41" s="114"/>
      <c r="D41" s="33">
        <v>1</v>
      </c>
      <c r="E41" s="188">
        <f>D41*27</f>
        <v>27</v>
      </c>
      <c r="F41" s="36">
        <f>TRUNC((E41-SUM(K41))*0.3)</f>
        <v>6</v>
      </c>
      <c r="G41" s="36">
        <f>E41-F41-K41</f>
        <v>16</v>
      </c>
      <c r="H41" s="172">
        <f>G41-I41</f>
        <v>16</v>
      </c>
      <c r="I41" s="187"/>
      <c r="J41" s="36">
        <v>4</v>
      </c>
      <c r="K41" s="31">
        <f>D41*5</f>
        <v>5</v>
      </c>
      <c r="L41" s="36">
        <v>2</v>
      </c>
      <c r="M41" s="97">
        <f>F41+G41</f>
        <v>22</v>
      </c>
      <c r="N41" s="99">
        <f>F41</f>
        <v>6</v>
      </c>
      <c r="O41" s="100">
        <f>G41</f>
        <v>16</v>
      </c>
      <c r="P41" s="80">
        <f>SUM(N41:O41)</f>
        <v>22</v>
      </c>
      <c r="Q41" s="101"/>
      <c r="R41" s="190"/>
      <c r="S41" s="100"/>
      <c r="T41" s="80">
        <f>SUM(Q41:S41)</f>
        <v>0</v>
      </c>
      <c r="U41" s="99">
        <f>F41+J41+L41</f>
        <v>12</v>
      </c>
      <c r="V41" s="100">
        <f>G41</f>
        <v>16</v>
      </c>
      <c r="W41" s="80">
        <f>SUM(U41:V41)</f>
        <v>28</v>
      </c>
      <c r="X41" s="101">
        <f>F41+J41+L41</f>
        <v>12</v>
      </c>
      <c r="Y41" s="100">
        <f>G41</f>
        <v>16</v>
      </c>
      <c r="Z41" s="80">
        <f>SUM(X41:Y41)</f>
        <v>28</v>
      </c>
    </row>
    <row r="42" spans="1:26" ht="12.75">
      <c r="A42" s="21"/>
      <c r="B42" s="11" t="s">
        <v>42</v>
      </c>
      <c r="C42" s="115"/>
      <c r="D42" s="40">
        <f>SUM(D40:D41)</f>
        <v>2</v>
      </c>
      <c r="E42" s="41">
        <f aca="true" t="shared" si="22" ref="E42:T42">SUM(E40:E41)</f>
        <v>54</v>
      </c>
      <c r="F42" s="41">
        <f t="shared" si="22"/>
        <v>12</v>
      </c>
      <c r="G42" s="41">
        <f t="shared" si="22"/>
        <v>32</v>
      </c>
      <c r="H42" s="41"/>
      <c r="I42" s="41">
        <f>SUM(I40:I41)</f>
        <v>0</v>
      </c>
      <c r="J42" s="41">
        <f t="shared" si="22"/>
        <v>8</v>
      </c>
      <c r="K42" s="41">
        <f t="shared" si="22"/>
        <v>10</v>
      </c>
      <c r="L42" s="41">
        <f t="shared" si="22"/>
        <v>4</v>
      </c>
      <c r="M42" s="98">
        <f t="shared" si="22"/>
        <v>44</v>
      </c>
      <c r="N42" s="35">
        <f t="shared" si="22"/>
        <v>12</v>
      </c>
      <c r="O42" s="63">
        <f t="shared" si="22"/>
        <v>32</v>
      </c>
      <c r="P42" s="80">
        <f t="shared" si="22"/>
        <v>44</v>
      </c>
      <c r="Q42" s="35">
        <f t="shared" si="22"/>
        <v>0</v>
      </c>
      <c r="R42" s="192"/>
      <c r="S42" s="63">
        <f t="shared" si="22"/>
        <v>0</v>
      </c>
      <c r="T42" s="80">
        <f t="shared" si="22"/>
        <v>0</v>
      </c>
      <c r="U42" s="35">
        <f aca="true" t="shared" si="23" ref="U42:Z42">SUM(U39:U41)</f>
        <v>12</v>
      </c>
      <c r="V42" s="63">
        <f t="shared" si="23"/>
        <v>16</v>
      </c>
      <c r="W42" s="80">
        <f t="shared" si="23"/>
        <v>28</v>
      </c>
      <c r="X42" s="35">
        <f t="shared" si="23"/>
        <v>12</v>
      </c>
      <c r="Y42" s="63">
        <f t="shared" si="23"/>
        <v>16</v>
      </c>
      <c r="Z42" s="80">
        <f t="shared" si="23"/>
        <v>28</v>
      </c>
    </row>
    <row r="43" spans="1:26" ht="13.5" thickBot="1">
      <c r="A43" s="19"/>
      <c r="B43" s="13" t="s">
        <v>21</v>
      </c>
      <c r="C43" s="118"/>
      <c r="D43" s="33">
        <f aca="true" t="shared" si="24" ref="D43:M43">D32+D38+D42</f>
        <v>60</v>
      </c>
      <c r="E43" s="188">
        <v>1620</v>
      </c>
      <c r="F43" s="36">
        <f t="shared" si="24"/>
        <v>361</v>
      </c>
      <c r="G43" s="36">
        <f t="shared" si="24"/>
        <v>959</v>
      </c>
      <c r="H43" s="36">
        <f t="shared" si="24"/>
        <v>598</v>
      </c>
      <c r="I43" s="36">
        <f t="shared" si="24"/>
        <v>329</v>
      </c>
      <c r="J43" s="36">
        <f t="shared" si="24"/>
        <v>101</v>
      </c>
      <c r="K43" s="36">
        <f t="shared" si="24"/>
        <v>300</v>
      </c>
      <c r="L43" s="36">
        <f t="shared" si="24"/>
        <v>69</v>
      </c>
      <c r="M43" s="45">
        <f t="shared" si="24"/>
        <v>1210</v>
      </c>
      <c r="N43" s="93">
        <f>SUM(N32,N38,N42)</f>
        <v>196</v>
      </c>
      <c r="O43" s="94">
        <f>SUM(O42,O38,O32)</f>
        <v>464</v>
      </c>
      <c r="P43" s="95">
        <f>SUM(P32,P38,P42)</f>
        <v>660</v>
      </c>
      <c r="Q43" s="93">
        <f>SUM(Q32,Q38,Q42)</f>
        <v>165</v>
      </c>
      <c r="R43" s="94"/>
      <c r="S43" s="94">
        <f>SUM(S42,S38,S32)</f>
        <v>110</v>
      </c>
      <c r="T43" s="95">
        <f>SUM(T32,T38,T42)</f>
        <v>660</v>
      </c>
      <c r="U43" s="93">
        <f>SUM(U32,U38,U42)</f>
        <v>494</v>
      </c>
      <c r="V43" s="94">
        <f>SUM(V42,V38,V32)</f>
        <v>912</v>
      </c>
      <c r="W43" s="95">
        <f>SUM(W32,W38,W42)</f>
        <v>1406</v>
      </c>
      <c r="X43" s="93">
        <f>SUM(X32,X38,X42)</f>
        <v>494</v>
      </c>
      <c r="Y43" s="94">
        <f>SUM(Y42,Y38,Y32)</f>
        <v>912</v>
      </c>
      <c r="Z43" s="95">
        <f>SUM(Z32,Z38,Z42)</f>
        <v>1406</v>
      </c>
    </row>
    <row r="44" spans="1:26" ht="13.5" thickBot="1">
      <c r="A44" s="134"/>
      <c r="B44" s="267"/>
      <c r="C44" s="268"/>
      <c r="D44" s="155"/>
      <c r="E44" s="165"/>
      <c r="F44" s="156"/>
      <c r="G44" s="156"/>
      <c r="H44" s="156"/>
      <c r="I44" s="156"/>
      <c r="J44" s="156"/>
      <c r="K44" s="156"/>
      <c r="L44" s="156"/>
      <c r="M44" s="157"/>
      <c r="N44" s="476">
        <f>P43/20</f>
        <v>33</v>
      </c>
      <c r="O44" s="475"/>
      <c r="P44" s="475"/>
      <c r="Q44" s="476">
        <f>T43/20</f>
        <v>33</v>
      </c>
      <c r="R44" s="476"/>
      <c r="S44" s="475"/>
      <c r="T44" s="475"/>
      <c r="U44" s="477">
        <f>W43/20</f>
        <v>70.3</v>
      </c>
      <c r="V44" s="478"/>
      <c r="W44" s="479"/>
      <c r="X44" s="477">
        <f>Z43/16</f>
        <v>87.875</v>
      </c>
      <c r="Y44" s="478"/>
      <c r="Z44" s="479"/>
    </row>
    <row r="45" spans="1:26" ht="13.5" hidden="1" thickBot="1">
      <c r="A45" s="261" t="s">
        <v>5</v>
      </c>
      <c r="B45" s="262"/>
      <c r="C45" s="120"/>
      <c r="D45" s="263"/>
      <c r="E45" s="264"/>
      <c r="F45" s="265"/>
      <c r="G45" s="265"/>
      <c r="H45" s="265"/>
      <c r="I45" s="265"/>
      <c r="J45" s="265"/>
      <c r="K45" s="265"/>
      <c r="L45" s="265"/>
      <c r="M45" s="266"/>
      <c r="N45" s="50"/>
      <c r="O45" s="51"/>
      <c r="P45" s="52"/>
      <c r="Q45" s="52"/>
      <c r="R45" s="52"/>
      <c r="S45" s="52"/>
      <c r="T45" s="53"/>
      <c r="U45" s="54"/>
      <c r="V45" s="51"/>
      <c r="W45" s="52"/>
      <c r="X45" s="52"/>
      <c r="Y45" s="52"/>
      <c r="Z45" s="53"/>
    </row>
    <row r="47" spans="1:32" s="108" customFormat="1" ht="12.75">
      <c r="A47" s="107" t="s">
        <v>310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2" s="108" customFormat="1" ht="12.75">
      <c r="A48" s="109" t="s">
        <v>54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69"/>
      <c r="U48" s="69"/>
      <c r="V48" s="69"/>
      <c r="W48" s="69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s="108" customFormat="1" ht="12.75">
      <c r="A49" s="75" t="s">
        <v>55</v>
      </c>
      <c r="B49" s="109"/>
      <c r="C49" s="109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69"/>
      <c r="V49" s="69"/>
      <c r="W49" s="69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s="108" customFormat="1" ht="12.75">
      <c r="A50" s="110" t="s">
        <v>56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</sheetData>
  <sheetProtection/>
  <mergeCells count="35">
    <mergeCell ref="N14:T14"/>
    <mergeCell ref="Q16:Q17"/>
    <mergeCell ref="S16:S17"/>
    <mergeCell ref="N44:P44"/>
    <mergeCell ref="Q44:T44"/>
    <mergeCell ref="D14:M14"/>
    <mergeCell ref="F15:M15"/>
    <mergeCell ref="L16:L17"/>
    <mergeCell ref="T16:T17"/>
    <mergeCell ref="M16:M17"/>
    <mergeCell ref="A14:A17"/>
    <mergeCell ref="F16:G16"/>
    <mergeCell ref="B14:B17"/>
    <mergeCell ref="D15:D17"/>
    <mergeCell ref="J16:J17"/>
    <mergeCell ref="K16:K17"/>
    <mergeCell ref="I16:I17"/>
    <mergeCell ref="E15:E17"/>
    <mergeCell ref="U14:Z14"/>
    <mergeCell ref="U15:W15"/>
    <mergeCell ref="X15:Z15"/>
    <mergeCell ref="U16:U17"/>
    <mergeCell ref="V16:V17"/>
    <mergeCell ref="W16:W17"/>
    <mergeCell ref="Z16:Z17"/>
    <mergeCell ref="X16:X17"/>
    <mergeCell ref="Y16:Y17"/>
    <mergeCell ref="N15:P15"/>
    <mergeCell ref="Q15:T15"/>
    <mergeCell ref="U44:W44"/>
    <mergeCell ref="X44:Z44"/>
    <mergeCell ref="O16:O17"/>
    <mergeCell ref="P16:P17"/>
    <mergeCell ref="N16:N17"/>
    <mergeCell ref="R16:R17"/>
  </mergeCells>
  <printOptions horizont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78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zoomScale="85" zoomScaleNormal="85" zoomScaleSheetLayoutView="130" workbookViewId="0" topLeftCell="A1">
      <selection activeCell="D12" sqref="D12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10.421875" style="0" customWidth="1"/>
    <col min="4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5.851562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8.00390625" style="0" customWidth="1"/>
    <col min="19" max="19" width="5.8515625" style="0" customWidth="1"/>
    <col min="20" max="20" width="6.7109375" style="0" bestFit="1" customWidth="1"/>
    <col min="21" max="21" width="7.421875" style="0" bestFit="1" customWidth="1"/>
    <col min="22" max="22" width="6.421875" style="0" customWidth="1"/>
    <col min="23" max="23" width="5.8515625" style="0" customWidth="1"/>
    <col min="24" max="24" width="6.57421875" style="0" customWidth="1"/>
    <col min="25" max="25" width="6.28125" style="0" customWidth="1"/>
    <col min="26" max="26" width="5.8515625" style="0" customWidth="1"/>
    <col min="27" max="27" width="7.421875" style="0" bestFit="1" customWidth="1"/>
    <col min="28" max="31" width="5.8515625" style="0" customWidth="1"/>
  </cols>
  <sheetData>
    <row r="1" spans="28:30" ht="15.75">
      <c r="AB1" s="194" t="s">
        <v>69</v>
      </c>
      <c r="AC1" s="194"/>
      <c r="AD1" s="194"/>
    </row>
    <row r="2" spans="28:30" ht="15.75">
      <c r="AB2" s="196" t="s">
        <v>65</v>
      </c>
      <c r="AC2" s="194"/>
      <c r="AD2" s="194"/>
    </row>
    <row r="3" spans="28:30" ht="15.75">
      <c r="AB3" s="194" t="s">
        <v>168</v>
      </c>
      <c r="AC3" s="194"/>
      <c r="AD3" s="194"/>
    </row>
    <row r="4" spans="28:30" ht="15.75">
      <c r="AB4" s="196" t="s">
        <v>300</v>
      </c>
      <c r="AC4" s="194"/>
      <c r="AD4" s="194"/>
    </row>
    <row r="5" ht="15.75">
      <c r="AB5" s="195"/>
    </row>
    <row r="6" ht="12.75">
      <c r="U6" s="70"/>
    </row>
    <row r="7" spans="1:31" ht="15.75">
      <c r="A7" s="425" t="s">
        <v>66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</row>
    <row r="8" spans="1:31" ht="15.75">
      <c r="A8" s="425" t="s">
        <v>62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</row>
    <row r="9" spans="1:31" ht="15.75">
      <c r="A9" s="196"/>
      <c r="B9" s="197"/>
      <c r="C9" s="197"/>
      <c r="D9" s="198"/>
      <c r="E9" s="198"/>
      <c r="F9" s="198"/>
      <c r="G9" s="198"/>
      <c r="H9" s="198"/>
      <c r="I9" s="198"/>
      <c r="J9" s="197"/>
      <c r="K9" s="195"/>
      <c r="L9" s="199"/>
      <c r="M9" s="199"/>
      <c r="N9" s="195"/>
      <c r="O9" s="195"/>
      <c r="P9" s="195"/>
      <c r="Q9" s="194"/>
      <c r="R9" s="194"/>
      <c r="S9" s="194"/>
      <c r="T9" s="200"/>
      <c r="U9" s="200"/>
      <c r="V9" s="194"/>
      <c r="W9" s="200"/>
      <c r="X9" s="200"/>
      <c r="Y9" s="200"/>
      <c r="Z9" s="194"/>
      <c r="AA9" s="194"/>
      <c r="AB9" s="194"/>
      <c r="AC9" s="194"/>
      <c r="AD9" s="194"/>
      <c r="AE9" s="194"/>
    </row>
    <row r="10" spans="1:31" ht="15.75">
      <c r="A10" s="196"/>
      <c r="B10" s="6" t="s">
        <v>36</v>
      </c>
      <c r="C10" s="6"/>
      <c r="D10" s="201" t="s">
        <v>93</v>
      </c>
      <c r="E10" s="201"/>
      <c r="F10" s="201"/>
      <c r="G10" s="6"/>
      <c r="H10" s="6"/>
      <c r="I10" s="6"/>
      <c r="J10" s="6"/>
      <c r="K10" s="194"/>
      <c r="L10" s="202"/>
      <c r="M10" s="202"/>
      <c r="N10" s="194"/>
      <c r="O10" s="194"/>
      <c r="P10" s="196"/>
      <c r="Q10" s="194"/>
      <c r="R10" s="194"/>
      <c r="S10" s="194"/>
      <c r="T10" s="200"/>
      <c r="U10" s="200"/>
      <c r="V10" s="195"/>
      <c r="W10" s="195"/>
      <c r="X10" s="195"/>
      <c r="Y10" s="200"/>
      <c r="Z10" s="194"/>
      <c r="AA10" s="194"/>
      <c r="AB10" s="194"/>
      <c r="AC10" s="194"/>
      <c r="AD10" s="194"/>
      <c r="AE10" s="194"/>
    </row>
    <row r="11" spans="1:31" ht="15.75">
      <c r="A11" s="196"/>
      <c r="B11" s="6" t="s">
        <v>30</v>
      </c>
      <c r="C11" s="6"/>
      <c r="D11" s="201" t="s">
        <v>94</v>
      </c>
      <c r="E11" s="201"/>
      <c r="F11" s="201"/>
      <c r="G11" s="201"/>
      <c r="H11" s="201"/>
      <c r="I11" s="201"/>
      <c r="J11" s="201"/>
      <c r="K11" s="202"/>
      <c r="L11" s="202"/>
      <c r="M11" s="202"/>
      <c r="N11" s="194"/>
      <c r="O11" s="194"/>
      <c r="P11" s="194"/>
      <c r="Q11" s="194"/>
      <c r="R11" s="194"/>
      <c r="S11" s="194"/>
      <c r="T11" s="200"/>
      <c r="U11" s="200"/>
      <c r="V11" s="195"/>
      <c r="W11" s="195"/>
      <c r="X11" s="195"/>
      <c r="Y11" s="200"/>
      <c r="Z11" s="194"/>
      <c r="AA11" s="194"/>
      <c r="AB11" s="194"/>
      <c r="AC11" s="194"/>
      <c r="AD11" s="194"/>
      <c r="AE11" s="194"/>
    </row>
    <row r="12" spans="1:31" ht="15.75">
      <c r="A12" s="196"/>
      <c r="B12" s="6" t="s">
        <v>89</v>
      </c>
      <c r="C12" s="6"/>
      <c r="D12" s="129" t="s">
        <v>95</v>
      </c>
      <c r="E12" s="129"/>
      <c r="F12" s="6"/>
      <c r="G12" s="6"/>
      <c r="H12" s="6"/>
      <c r="I12" s="6"/>
      <c r="J12" s="6"/>
      <c r="K12" s="194"/>
      <c r="L12" s="202"/>
      <c r="M12" s="202"/>
      <c r="N12" s="194"/>
      <c r="O12" s="194"/>
      <c r="P12" s="196"/>
      <c r="Q12" s="194"/>
      <c r="R12" s="194"/>
      <c r="S12" s="194"/>
      <c r="T12" s="200"/>
      <c r="U12" s="200"/>
      <c r="V12" s="195"/>
      <c r="W12" s="195"/>
      <c r="X12" s="195"/>
      <c r="Y12" s="200"/>
      <c r="Z12" s="194"/>
      <c r="AA12" s="194"/>
      <c r="AB12" s="194"/>
      <c r="AC12" s="194"/>
      <c r="AD12" s="194"/>
      <c r="AE12" s="194"/>
    </row>
    <row r="13" spans="1:31" ht="15.75">
      <c r="A13" s="196"/>
      <c r="B13" s="194" t="s">
        <v>31</v>
      </c>
      <c r="C13" s="194"/>
      <c r="D13" s="202" t="s">
        <v>94</v>
      </c>
      <c r="E13" s="202"/>
      <c r="F13" s="202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200"/>
      <c r="U13" s="195"/>
      <c r="V13" s="195"/>
      <c r="W13" s="195"/>
      <c r="X13" s="195"/>
      <c r="Y13" s="200"/>
      <c r="Z13" s="194"/>
      <c r="AA13" s="194"/>
      <c r="AB13" s="194"/>
      <c r="AC13" s="194"/>
      <c r="AD13" s="194"/>
      <c r="AE13" s="194"/>
    </row>
    <row r="14" spans="1:31" ht="15.75">
      <c r="A14" s="196"/>
      <c r="B14" s="194" t="s">
        <v>10</v>
      </c>
      <c r="C14" s="194"/>
      <c r="D14" s="202" t="s">
        <v>96</v>
      </c>
      <c r="E14" s="202"/>
      <c r="F14" s="202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200"/>
      <c r="U14" s="200"/>
      <c r="V14" s="200"/>
      <c r="W14" s="200"/>
      <c r="X14" s="200"/>
      <c r="Y14" s="200"/>
      <c r="Z14" s="194"/>
      <c r="AA14" s="194"/>
      <c r="AB14" s="194"/>
      <c r="AC14" s="194"/>
      <c r="AD14" s="194"/>
      <c r="AE14" s="194"/>
    </row>
    <row r="15" spans="1:31" ht="15.75">
      <c r="A15" s="196"/>
      <c r="B15" s="203" t="s">
        <v>43</v>
      </c>
      <c r="C15" s="203"/>
      <c r="D15" s="202" t="s">
        <v>34</v>
      </c>
      <c r="E15" s="202"/>
      <c r="F15" s="202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200"/>
      <c r="U15" s="200"/>
      <c r="V15" s="200"/>
      <c r="W15" s="200"/>
      <c r="X15" s="200"/>
      <c r="Y15" s="200"/>
      <c r="Z15" s="194"/>
      <c r="AA15" s="194"/>
      <c r="AB15" s="194"/>
      <c r="AC15" s="194"/>
      <c r="AD15" s="194"/>
      <c r="AE15" s="194"/>
    </row>
    <row r="16" spans="1:31" ht="15.75">
      <c r="A16" s="196"/>
      <c r="B16" s="203" t="s">
        <v>41</v>
      </c>
      <c r="C16" s="203"/>
      <c r="D16" s="202" t="s">
        <v>34</v>
      </c>
      <c r="E16" s="202"/>
      <c r="F16" s="202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200"/>
      <c r="U16" s="200"/>
      <c r="V16" s="200"/>
      <c r="W16" s="200"/>
      <c r="X16" s="200"/>
      <c r="Y16" s="200"/>
      <c r="Z16" s="194"/>
      <c r="AA16" s="194"/>
      <c r="AB16" s="194"/>
      <c r="AC16" s="194"/>
      <c r="AD16" s="194"/>
      <c r="AE16" s="194"/>
    </row>
    <row r="17" spans="1:31" ht="15.75">
      <c r="A17" s="196"/>
      <c r="B17" s="194" t="s">
        <v>32</v>
      </c>
      <c r="C17" s="194"/>
      <c r="D17" s="201">
        <v>110</v>
      </c>
      <c r="E17" s="201"/>
      <c r="F17" s="202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200"/>
      <c r="U17" s="200"/>
      <c r="V17" s="200"/>
      <c r="W17" s="200"/>
      <c r="X17" s="200"/>
      <c r="Y17" s="200"/>
      <c r="Z17" s="194"/>
      <c r="AA17" s="194"/>
      <c r="AB17" s="194"/>
      <c r="AC17" s="194"/>
      <c r="AD17" s="194"/>
      <c r="AE17" s="194"/>
    </row>
    <row r="18" spans="1:31" ht="16.5" thickBot="1">
      <c r="A18" s="196"/>
      <c r="B18" s="194" t="s">
        <v>33</v>
      </c>
      <c r="C18" s="194"/>
      <c r="D18" s="202" t="s">
        <v>134</v>
      </c>
      <c r="E18" s="202"/>
      <c r="F18" s="202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200"/>
      <c r="U18" s="200"/>
      <c r="V18" s="200"/>
      <c r="W18" s="200"/>
      <c r="X18" s="200"/>
      <c r="Y18" s="200"/>
      <c r="Z18" s="194"/>
      <c r="AA18" s="194"/>
      <c r="AB18" s="194"/>
      <c r="AC18" s="194"/>
      <c r="AD18" s="194"/>
      <c r="AE18" s="194"/>
    </row>
    <row r="19" spans="1:31" ht="13.5" thickBot="1">
      <c r="A19" s="426" t="s">
        <v>49</v>
      </c>
      <c r="B19" s="428" t="s">
        <v>50</v>
      </c>
      <c r="C19" s="111"/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27"/>
      <c r="B20" s="429"/>
      <c r="C20" s="112" t="s">
        <v>88</v>
      </c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27"/>
      <c r="B21" s="429"/>
      <c r="C21" s="11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27"/>
      <c r="B22" s="429"/>
      <c r="C22" s="112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.75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I34+H38+I42</f>
        <v>644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135"/>
      <c r="AA23" s="135"/>
      <c r="AB23" s="135"/>
      <c r="AC23" s="135"/>
      <c r="AD23" s="135"/>
      <c r="AE23" s="160"/>
    </row>
    <row r="24" spans="1:31" ht="12.75">
      <c r="A24" s="24" t="s">
        <v>1</v>
      </c>
      <c r="B24" s="26" t="s">
        <v>142</v>
      </c>
      <c r="C24" s="121"/>
      <c r="D24" s="30">
        <v>2</v>
      </c>
      <c r="E24" s="175">
        <f>D24*27</f>
        <v>54</v>
      </c>
      <c r="F24" s="176">
        <f>TRUNC((E24-SUM(K24))*0.3)</f>
        <v>13</v>
      </c>
      <c r="G24" s="176">
        <f>E24-F24-K24</f>
        <v>31</v>
      </c>
      <c r="H24" s="170">
        <f>G24-I24</f>
        <v>22</v>
      </c>
      <c r="I24" s="180">
        <f aca="true" t="shared" si="0" ref="I24:I32">ROUND(G24*0.29,0)</f>
        <v>9</v>
      </c>
      <c r="J24" s="32">
        <v>0</v>
      </c>
      <c r="K24" s="31">
        <f>D24*5</f>
        <v>10</v>
      </c>
      <c r="L24" s="31">
        <v>2</v>
      </c>
      <c r="M24" s="97">
        <f>F24+G24</f>
        <v>44</v>
      </c>
      <c r="N24" s="99">
        <f aca="true" t="shared" si="1" ref="N24:O27">F24</f>
        <v>13</v>
      </c>
      <c r="O24" s="100">
        <f t="shared" si="1"/>
        <v>31</v>
      </c>
      <c r="P24" s="88">
        <f>SUM(N24:O24)</f>
        <v>44</v>
      </c>
      <c r="Q24" s="101"/>
      <c r="R24" s="100"/>
      <c r="S24" s="80">
        <f aca="true" t="shared" si="2" ref="S24:S34">SUM(Q24:R24)</f>
        <v>0</v>
      </c>
      <c r="T24" s="99"/>
      <c r="U24" s="100"/>
      <c r="V24" s="80">
        <f aca="true" t="shared" si="3" ref="V24:V34">SUM(T24:U24)</f>
        <v>0</v>
      </c>
      <c r="W24" s="101"/>
      <c r="X24" s="100"/>
      <c r="Y24" s="80">
        <f aca="true" t="shared" si="4" ref="Y24:Y34">SUM(W24:X24)</f>
        <v>0</v>
      </c>
      <c r="Z24" s="139"/>
      <c r="AA24" s="139"/>
      <c r="AB24" s="136">
        <f>SUM(Z24:AA24)</f>
        <v>0</v>
      </c>
      <c r="AC24" s="139"/>
      <c r="AD24" s="139"/>
      <c r="AE24" s="161">
        <f>SUM(AC24:AD24)</f>
        <v>0</v>
      </c>
    </row>
    <row r="25" spans="1:31" ht="12.75">
      <c r="A25" s="24" t="s">
        <v>85</v>
      </c>
      <c r="B25" s="26" t="s">
        <v>86</v>
      </c>
      <c r="C25" s="121"/>
      <c r="D25" s="30">
        <v>2</v>
      </c>
      <c r="E25" s="175">
        <f>D25*27</f>
        <v>54</v>
      </c>
      <c r="F25" s="176">
        <f aca="true" t="shared" si="5" ref="F25:F32">TRUNC((E25-SUM(K25))*0.3)</f>
        <v>13</v>
      </c>
      <c r="G25" s="176">
        <f aca="true" t="shared" si="6" ref="G25:G33">E25-F25-K25</f>
        <v>31</v>
      </c>
      <c r="H25" s="170">
        <f aca="true" t="shared" si="7" ref="H25:H32">G25-I25</f>
        <v>22</v>
      </c>
      <c r="I25" s="180">
        <f t="shared" si="0"/>
        <v>9</v>
      </c>
      <c r="J25" s="32"/>
      <c r="K25" s="31">
        <f aca="true" t="shared" si="8" ref="K25:K33">D25*5</f>
        <v>10</v>
      </c>
      <c r="L25" s="31"/>
      <c r="M25" s="97">
        <f aca="true" t="shared" si="9" ref="M25:M32">F25+G25</f>
        <v>44</v>
      </c>
      <c r="N25" s="99">
        <f t="shared" si="1"/>
        <v>13</v>
      </c>
      <c r="O25" s="100">
        <f t="shared" si="1"/>
        <v>31</v>
      </c>
      <c r="P25" s="80">
        <f>SUM(N25:O25)</f>
        <v>44</v>
      </c>
      <c r="Q25" s="101"/>
      <c r="R25" s="100"/>
      <c r="S25" s="80"/>
      <c r="T25" s="99"/>
      <c r="U25" s="100"/>
      <c r="V25" s="80"/>
      <c r="W25" s="101"/>
      <c r="X25" s="100"/>
      <c r="Y25" s="80"/>
      <c r="Z25" s="139"/>
      <c r="AA25" s="139"/>
      <c r="AB25" s="136">
        <f aca="true" t="shared" si="10" ref="AB25:AB33">SUM(Z25:AA25)</f>
        <v>0</v>
      </c>
      <c r="AC25" s="139"/>
      <c r="AD25" s="139"/>
      <c r="AE25" s="161">
        <f aca="true" t="shared" si="11" ref="AE25:AE33">SUM(AC25:AD25)</f>
        <v>0</v>
      </c>
    </row>
    <row r="26" spans="1:31" ht="12.75">
      <c r="A26" s="14" t="s">
        <v>2</v>
      </c>
      <c r="B26" s="9" t="s">
        <v>136</v>
      </c>
      <c r="C26" s="123" t="s">
        <v>87</v>
      </c>
      <c r="D26" s="33">
        <v>5</v>
      </c>
      <c r="E26" s="175">
        <f>D26*27</f>
        <v>135</v>
      </c>
      <c r="F26" s="176">
        <f t="shared" si="5"/>
        <v>33</v>
      </c>
      <c r="G26" s="176">
        <f t="shared" si="6"/>
        <v>77</v>
      </c>
      <c r="H26" s="170">
        <f>G26-I26</f>
        <v>55</v>
      </c>
      <c r="I26" s="180">
        <f t="shared" si="0"/>
        <v>22</v>
      </c>
      <c r="J26" s="34">
        <v>6</v>
      </c>
      <c r="K26" s="31">
        <f t="shared" si="8"/>
        <v>25</v>
      </c>
      <c r="L26" s="34">
        <v>6</v>
      </c>
      <c r="M26" s="97">
        <f t="shared" si="9"/>
        <v>110</v>
      </c>
      <c r="N26" s="99">
        <f t="shared" si="1"/>
        <v>33</v>
      </c>
      <c r="O26" s="100">
        <f t="shared" si="1"/>
        <v>77</v>
      </c>
      <c r="P26" s="80">
        <f>SUM(N26:O26)</f>
        <v>110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139"/>
      <c r="AA26" s="139"/>
      <c r="AB26" s="136">
        <f>SUM(Z26:AA26)</f>
        <v>0</v>
      </c>
      <c r="AC26" s="139"/>
      <c r="AD26" s="139"/>
      <c r="AE26" s="161">
        <f>SUM(AC26:AD26)</f>
        <v>0</v>
      </c>
    </row>
    <row r="27" spans="1:31" ht="12.75">
      <c r="A27" s="14" t="s">
        <v>13</v>
      </c>
      <c r="B27" s="10" t="s">
        <v>135</v>
      </c>
      <c r="C27" s="123" t="s">
        <v>87</v>
      </c>
      <c r="D27" s="33">
        <v>5</v>
      </c>
      <c r="E27" s="175">
        <f aca="true" t="shared" si="12" ref="E27:E33">D27*27</f>
        <v>135</v>
      </c>
      <c r="F27" s="176">
        <f t="shared" si="5"/>
        <v>33</v>
      </c>
      <c r="G27" s="176">
        <f t="shared" si="6"/>
        <v>77</v>
      </c>
      <c r="H27" s="170">
        <f t="shared" si="7"/>
        <v>55</v>
      </c>
      <c r="I27" s="180">
        <f t="shared" si="0"/>
        <v>22</v>
      </c>
      <c r="J27" s="34">
        <v>6</v>
      </c>
      <c r="K27" s="31">
        <f t="shared" si="8"/>
        <v>25</v>
      </c>
      <c r="L27" s="34">
        <v>6</v>
      </c>
      <c r="M27" s="97">
        <f t="shared" si="9"/>
        <v>110</v>
      </c>
      <c r="N27" s="99">
        <f t="shared" si="1"/>
        <v>33</v>
      </c>
      <c r="O27" s="100">
        <f t="shared" si="1"/>
        <v>77</v>
      </c>
      <c r="P27" s="80">
        <f>SUM(N27:O27)</f>
        <v>110</v>
      </c>
      <c r="Q27" s="99"/>
      <c r="R27" s="100"/>
      <c r="S27" s="80">
        <f t="shared" si="2"/>
        <v>0</v>
      </c>
      <c r="T27" s="99"/>
      <c r="U27" s="100"/>
      <c r="V27" s="80">
        <f t="shared" si="3"/>
        <v>0</v>
      </c>
      <c r="W27" s="101"/>
      <c r="X27" s="100"/>
      <c r="Y27" s="80">
        <f t="shared" si="4"/>
        <v>0</v>
      </c>
      <c r="Z27" s="139"/>
      <c r="AA27" s="139"/>
      <c r="AB27" s="136">
        <f t="shared" si="10"/>
        <v>0</v>
      </c>
      <c r="AC27" s="139"/>
      <c r="AD27" s="139"/>
      <c r="AE27" s="161">
        <f t="shared" si="11"/>
        <v>0</v>
      </c>
    </row>
    <row r="28" spans="1:31" ht="38.25">
      <c r="A28" s="14" t="s">
        <v>14</v>
      </c>
      <c r="B28" s="10" t="s">
        <v>137</v>
      </c>
      <c r="C28" s="123" t="s">
        <v>87</v>
      </c>
      <c r="D28" s="33">
        <v>20</v>
      </c>
      <c r="E28" s="175">
        <f t="shared" si="12"/>
        <v>540</v>
      </c>
      <c r="F28" s="176">
        <f t="shared" si="5"/>
        <v>132</v>
      </c>
      <c r="G28" s="176">
        <f t="shared" si="6"/>
        <v>308</v>
      </c>
      <c r="H28" s="170">
        <f t="shared" si="7"/>
        <v>219</v>
      </c>
      <c r="I28" s="180">
        <f t="shared" si="0"/>
        <v>89</v>
      </c>
      <c r="J28" s="36">
        <v>30</v>
      </c>
      <c r="K28" s="31">
        <f t="shared" si="8"/>
        <v>100</v>
      </c>
      <c r="L28" s="34">
        <v>12</v>
      </c>
      <c r="M28" s="97">
        <f t="shared" si="9"/>
        <v>440</v>
      </c>
      <c r="N28" s="99"/>
      <c r="O28" s="100"/>
      <c r="P28" s="80">
        <f aca="true" t="shared" si="13" ref="P28:P34">SUM(N28:O28)</f>
        <v>0</v>
      </c>
      <c r="Q28" s="101"/>
      <c r="R28" s="100"/>
      <c r="S28" s="80">
        <f t="shared" si="2"/>
        <v>0</v>
      </c>
      <c r="T28" s="99">
        <v>0</v>
      </c>
      <c r="U28" s="100">
        <v>0</v>
      </c>
      <c r="V28" s="80">
        <f t="shared" si="3"/>
        <v>0</v>
      </c>
      <c r="W28" s="101"/>
      <c r="X28" s="100">
        <v>0</v>
      </c>
      <c r="Y28" s="80">
        <f t="shared" si="4"/>
        <v>0</v>
      </c>
      <c r="Z28" s="139">
        <v>132</v>
      </c>
      <c r="AA28" s="139"/>
      <c r="AB28" s="136">
        <f t="shared" si="10"/>
        <v>132</v>
      </c>
      <c r="AC28" s="139"/>
      <c r="AD28" s="139">
        <v>308</v>
      </c>
      <c r="AE28" s="161">
        <f t="shared" si="11"/>
        <v>308</v>
      </c>
    </row>
    <row r="29" spans="1:31" ht="25.5">
      <c r="A29" s="14" t="s">
        <v>15</v>
      </c>
      <c r="B29" s="130" t="s">
        <v>208</v>
      </c>
      <c r="C29" s="123" t="s">
        <v>87</v>
      </c>
      <c r="D29" s="33">
        <v>10</v>
      </c>
      <c r="E29" s="175">
        <f t="shared" si="12"/>
        <v>270</v>
      </c>
      <c r="F29" s="176">
        <f t="shared" si="5"/>
        <v>66</v>
      </c>
      <c r="G29" s="176">
        <f t="shared" si="6"/>
        <v>154</v>
      </c>
      <c r="H29" s="170">
        <f t="shared" si="7"/>
        <v>109</v>
      </c>
      <c r="I29" s="180">
        <f t="shared" si="0"/>
        <v>45</v>
      </c>
      <c r="J29" s="34">
        <v>15</v>
      </c>
      <c r="K29" s="31">
        <f t="shared" si="8"/>
        <v>50</v>
      </c>
      <c r="L29" s="34">
        <v>6</v>
      </c>
      <c r="M29" s="97">
        <f t="shared" si="9"/>
        <v>220</v>
      </c>
      <c r="N29" s="99">
        <f>F29</f>
        <v>66</v>
      </c>
      <c r="O29" s="100"/>
      <c r="P29" s="80">
        <f t="shared" si="13"/>
        <v>66</v>
      </c>
      <c r="Q29" s="101"/>
      <c r="R29" s="100">
        <f>G29</f>
        <v>154</v>
      </c>
      <c r="S29" s="80">
        <f t="shared" si="2"/>
        <v>154</v>
      </c>
      <c r="T29" s="99"/>
      <c r="U29" s="100"/>
      <c r="V29" s="80">
        <f t="shared" si="3"/>
        <v>0</v>
      </c>
      <c r="W29" s="101"/>
      <c r="X29" s="100"/>
      <c r="Y29" s="80">
        <f t="shared" si="4"/>
        <v>0</v>
      </c>
      <c r="Z29" s="139"/>
      <c r="AA29" s="139"/>
      <c r="AB29" s="136">
        <f t="shared" si="10"/>
        <v>0</v>
      </c>
      <c r="AC29" s="139"/>
      <c r="AD29" s="139"/>
      <c r="AE29" s="161">
        <f t="shared" si="11"/>
        <v>0</v>
      </c>
    </row>
    <row r="30" spans="1:34" ht="38.25">
      <c r="A30" s="14" t="s">
        <v>16</v>
      </c>
      <c r="B30" s="10" t="s">
        <v>138</v>
      </c>
      <c r="C30" s="123" t="s">
        <v>87</v>
      </c>
      <c r="D30" s="33">
        <v>15</v>
      </c>
      <c r="E30" s="175">
        <f t="shared" si="12"/>
        <v>405</v>
      </c>
      <c r="F30" s="176">
        <f t="shared" si="5"/>
        <v>99</v>
      </c>
      <c r="G30" s="176">
        <f t="shared" si="6"/>
        <v>231</v>
      </c>
      <c r="H30" s="170">
        <f t="shared" si="7"/>
        <v>164</v>
      </c>
      <c r="I30" s="180">
        <f t="shared" si="0"/>
        <v>67</v>
      </c>
      <c r="J30" s="34">
        <v>20</v>
      </c>
      <c r="K30" s="31">
        <f t="shared" si="8"/>
        <v>75</v>
      </c>
      <c r="L30" s="34">
        <v>8</v>
      </c>
      <c r="M30" s="97">
        <f t="shared" si="9"/>
        <v>330</v>
      </c>
      <c r="N30" s="99"/>
      <c r="O30" s="100"/>
      <c r="P30" s="80">
        <f t="shared" si="13"/>
        <v>0</v>
      </c>
      <c r="Q30" s="101"/>
      <c r="R30" s="100"/>
      <c r="S30" s="80">
        <f t="shared" si="2"/>
        <v>0</v>
      </c>
      <c r="T30" s="99">
        <v>99</v>
      </c>
      <c r="U30" s="100">
        <v>116</v>
      </c>
      <c r="V30" s="80">
        <f t="shared" si="3"/>
        <v>215</v>
      </c>
      <c r="W30" s="101"/>
      <c r="X30" s="100">
        <v>115</v>
      </c>
      <c r="Y30" s="80">
        <f t="shared" si="4"/>
        <v>115</v>
      </c>
      <c r="Z30" s="139"/>
      <c r="AA30" s="215"/>
      <c r="AB30" s="216">
        <f t="shared" si="10"/>
        <v>0</v>
      </c>
      <c r="AC30" s="139"/>
      <c r="AD30" s="139"/>
      <c r="AE30" s="161">
        <f t="shared" si="11"/>
        <v>0</v>
      </c>
      <c r="AH30">
        <f>37*34</f>
        <v>1258</v>
      </c>
    </row>
    <row r="31" spans="1:31" ht="25.5">
      <c r="A31" s="14" t="s">
        <v>17</v>
      </c>
      <c r="B31" s="10" t="s">
        <v>139</v>
      </c>
      <c r="C31" s="123" t="s">
        <v>87</v>
      </c>
      <c r="D31" s="33">
        <v>20</v>
      </c>
      <c r="E31" s="175">
        <f t="shared" si="12"/>
        <v>540</v>
      </c>
      <c r="F31" s="176">
        <f t="shared" si="5"/>
        <v>132</v>
      </c>
      <c r="G31" s="176">
        <f t="shared" si="6"/>
        <v>308</v>
      </c>
      <c r="H31" s="170">
        <f t="shared" si="7"/>
        <v>219</v>
      </c>
      <c r="I31" s="180">
        <f t="shared" si="0"/>
        <v>89</v>
      </c>
      <c r="J31" s="34">
        <v>30</v>
      </c>
      <c r="K31" s="31">
        <f t="shared" si="8"/>
        <v>100</v>
      </c>
      <c r="L31" s="34">
        <v>12</v>
      </c>
      <c r="M31" s="97">
        <f t="shared" si="9"/>
        <v>440</v>
      </c>
      <c r="N31" s="99"/>
      <c r="O31" s="100"/>
      <c r="P31" s="80">
        <f t="shared" si="13"/>
        <v>0</v>
      </c>
      <c r="Q31" s="101"/>
      <c r="R31" s="100"/>
      <c r="S31" s="80">
        <f t="shared" si="2"/>
        <v>0</v>
      </c>
      <c r="T31" s="99"/>
      <c r="U31" s="100"/>
      <c r="V31" s="80">
        <f t="shared" si="3"/>
        <v>0</v>
      </c>
      <c r="W31" s="101"/>
      <c r="X31" s="100"/>
      <c r="Y31" s="80">
        <f t="shared" si="4"/>
        <v>0</v>
      </c>
      <c r="Z31" s="139">
        <f>F31</f>
        <v>132</v>
      </c>
      <c r="AA31" s="139">
        <f>G31/2</f>
        <v>154</v>
      </c>
      <c r="AB31" s="136">
        <f t="shared" si="10"/>
        <v>286</v>
      </c>
      <c r="AC31" s="139"/>
      <c r="AD31" s="139">
        <f>G31/2</f>
        <v>154</v>
      </c>
      <c r="AE31" s="161">
        <f t="shared" si="11"/>
        <v>154</v>
      </c>
    </row>
    <row r="32" spans="1:31" ht="12.75">
      <c r="A32" s="14" t="s">
        <v>18</v>
      </c>
      <c r="B32" s="10" t="s">
        <v>140</v>
      </c>
      <c r="C32" s="123" t="s">
        <v>87</v>
      </c>
      <c r="D32" s="33">
        <v>5</v>
      </c>
      <c r="E32" s="175">
        <f t="shared" si="12"/>
        <v>135</v>
      </c>
      <c r="F32" s="176">
        <f t="shared" si="5"/>
        <v>33</v>
      </c>
      <c r="G32" s="176">
        <f t="shared" si="6"/>
        <v>77</v>
      </c>
      <c r="H32" s="170">
        <f t="shared" si="7"/>
        <v>55</v>
      </c>
      <c r="I32" s="180">
        <f t="shared" si="0"/>
        <v>22</v>
      </c>
      <c r="J32" s="34">
        <v>6</v>
      </c>
      <c r="K32" s="31">
        <f t="shared" si="8"/>
        <v>25</v>
      </c>
      <c r="L32" s="34">
        <v>6</v>
      </c>
      <c r="M32" s="97">
        <f t="shared" si="9"/>
        <v>110</v>
      </c>
      <c r="N32" s="99"/>
      <c r="O32" s="100"/>
      <c r="P32" s="80">
        <f t="shared" si="13"/>
        <v>0</v>
      </c>
      <c r="Q32" s="101"/>
      <c r="R32" s="100"/>
      <c r="S32" s="80">
        <f t="shared" si="2"/>
        <v>0</v>
      </c>
      <c r="T32" s="99"/>
      <c r="U32" s="100"/>
      <c r="V32" s="80">
        <f t="shared" si="3"/>
        <v>0</v>
      </c>
      <c r="W32" s="101"/>
      <c r="X32" s="100"/>
      <c r="Y32" s="80">
        <f t="shared" si="4"/>
        <v>0</v>
      </c>
      <c r="Z32" s="139">
        <f>F32</f>
        <v>33</v>
      </c>
      <c r="AA32" s="139">
        <f>G32</f>
        <v>77</v>
      </c>
      <c r="AB32" s="136">
        <f t="shared" si="10"/>
        <v>110</v>
      </c>
      <c r="AC32" s="139"/>
      <c r="AD32" s="139"/>
      <c r="AE32" s="161">
        <f t="shared" si="11"/>
        <v>0</v>
      </c>
    </row>
    <row r="33" spans="1:31" ht="12.75">
      <c r="A33" s="14" t="s">
        <v>19</v>
      </c>
      <c r="B33" s="10" t="s">
        <v>29</v>
      </c>
      <c r="C33" s="123"/>
      <c r="D33" s="33">
        <v>10</v>
      </c>
      <c r="E33" s="175">
        <f t="shared" si="12"/>
        <v>270</v>
      </c>
      <c r="F33" s="34">
        <v>0</v>
      </c>
      <c r="G33" s="176">
        <f t="shared" si="6"/>
        <v>220</v>
      </c>
      <c r="H33" s="170"/>
      <c r="I33" s="180">
        <f>ROUND(G33*1,0)</f>
        <v>220</v>
      </c>
      <c r="J33" s="34"/>
      <c r="K33" s="31">
        <f t="shared" si="8"/>
        <v>50</v>
      </c>
      <c r="L33" s="34"/>
      <c r="M33" s="97">
        <f>F33+H33+J33+L33</f>
        <v>0</v>
      </c>
      <c r="N33" s="99"/>
      <c r="O33" s="100"/>
      <c r="P33" s="80">
        <f t="shared" si="13"/>
        <v>0</v>
      </c>
      <c r="Q33" s="101"/>
      <c r="R33" s="100"/>
      <c r="S33" s="80">
        <f t="shared" si="2"/>
        <v>0</v>
      </c>
      <c r="T33" s="99"/>
      <c r="U33" s="100"/>
      <c r="V33" s="80">
        <f t="shared" si="3"/>
        <v>0</v>
      </c>
      <c r="W33" s="101"/>
      <c r="X33" s="100"/>
      <c r="Y33" s="80">
        <f t="shared" si="4"/>
        <v>0</v>
      </c>
      <c r="Z33" s="139"/>
      <c r="AA33" s="139"/>
      <c r="AB33" s="136">
        <f t="shared" si="10"/>
        <v>0</v>
      </c>
      <c r="AC33" s="139"/>
      <c r="AD33" s="139">
        <f>I33</f>
        <v>220</v>
      </c>
      <c r="AE33" s="161">
        <f t="shared" si="11"/>
        <v>220</v>
      </c>
    </row>
    <row r="34" spans="1:31" ht="12.75">
      <c r="A34" s="15"/>
      <c r="B34" s="11" t="s">
        <v>42</v>
      </c>
      <c r="C34" s="115"/>
      <c r="D34" s="40">
        <f>SUM(D24:D33)</f>
        <v>94</v>
      </c>
      <c r="E34" s="163">
        <f>SUM(E24:E33)</f>
        <v>2538</v>
      </c>
      <c r="F34" s="41">
        <f>SUM(F24:F33)</f>
        <v>554</v>
      </c>
      <c r="G34" s="41">
        <f>SUM(G24:G33)</f>
        <v>1514</v>
      </c>
      <c r="H34" s="41">
        <f aca="true" t="shared" si="14" ref="H34:O34">SUM(H24:H33)</f>
        <v>920</v>
      </c>
      <c r="I34" s="41">
        <f t="shared" si="14"/>
        <v>594</v>
      </c>
      <c r="J34" s="41">
        <f t="shared" si="14"/>
        <v>113</v>
      </c>
      <c r="K34" s="41">
        <f t="shared" si="14"/>
        <v>470</v>
      </c>
      <c r="L34" s="41">
        <f t="shared" si="14"/>
        <v>58</v>
      </c>
      <c r="M34" s="98">
        <f t="shared" si="14"/>
        <v>1848</v>
      </c>
      <c r="N34" s="92">
        <f t="shared" si="14"/>
        <v>158</v>
      </c>
      <c r="O34" s="55">
        <f t="shared" si="14"/>
        <v>216</v>
      </c>
      <c r="P34" s="80">
        <f t="shared" si="13"/>
        <v>374</v>
      </c>
      <c r="Q34" s="92">
        <f>SUM(Q24:Q33)</f>
        <v>0</v>
      </c>
      <c r="R34" s="55">
        <f>SUM(R24:R33)</f>
        <v>154</v>
      </c>
      <c r="S34" s="80">
        <f t="shared" si="2"/>
        <v>154</v>
      </c>
      <c r="T34" s="92">
        <f>SUM(T24:T33)</f>
        <v>99</v>
      </c>
      <c r="U34" s="55">
        <f>SUM(U24:U33)</f>
        <v>116</v>
      </c>
      <c r="V34" s="80">
        <f t="shared" si="3"/>
        <v>215</v>
      </c>
      <c r="W34" s="92">
        <f>SUM(W24:W33)</f>
        <v>0</v>
      </c>
      <c r="X34" s="55">
        <f>SUM(X24:X33)</f>
        <v>115</v>
      </c>
      <c r="Y34" s="56">
        <f t="shared" si="4"/>
        <v>115</v>
      </c>
      <c r="Z34" s="92">
        <f>SUM(Z24:Z33)</f>
        <v>297</v>
      </c>
      <c r="AA34" s="274">
        <f>SUM(AA24:AA33)</f>
        <v>231</v>
      </c>
      <c r="AB34" s="211">
        <f>SUM(Z34:AA34)</f>
        <v>528</v>
      </c>
      <c r="AC34" s="92">
        <f>SUM(AC24:AC33)</f>
        <v>0</v>
      </c>
      <c r="AD34" s="55">
        <f>SUM(AD24:AD33)</f>
        <v>682</v>
      </c>
      <c r="AE34" s="56">
        <f>SUM(AC34:AD34)</f>
        <v>682</v>
      </c>
    </row>
    <row r="35" spans="1:31" s="91" customFormat="1" ht="12.75">
      <c r="A35" s="89" t="s">
        <v>4</v>
      </c>
      <c r="B35" s="90" t="s">
        <v>24</v>
      </c>
      <c r="C35" s="116"/>
      <c r="D35" s="56"/>
      <c r="E35" s="78"/>
      <c r="F35" s="44"/>
      <c r="G35" s="43"/>
      <c r="H35" s="172"/>
      <c r="I35" s="43"/>
      <c r="J35" s="43"/>
      <c r="K35" s="43"/>
      <c r="L35" s="43"/>
      <c r="M35" s="45"/>
      <c r="N35" s="46"/>
      <c r="O35" s="65"/>
      <c r="P35" s="80"/>
      <c r="Q35" s="78"/>
      <c r="R35" s="81"/>
      <c r="S35" s="83"/>
      <c r="T35" s="46"/>
      <c r="U35" s="65"/>
      <c r="V35" s="80"/>
      <c r="W35" s="78"/>
      <c r="X35" s="81"/>
      <c r="Y35" s="138"/>
      <c r="Z35" s="43"/>
      <c r="AA35" s="43"/>
      <c r="AB35" s="43"/>
      <c r="AC35" s="43"/>
      <c r="AD35" s="43"/>
      <c r="AE35" s="43"/>
    </row>
    <row r="36" spans="1:39" ht="25.5">
      <c r="A36" s="154" t="s">
        <v>6</v>
      </c>
      <c r="B36" s="96" t="s">
        <v>141</v>
      </c>
      <c r="C36" s="123" t="s">
        <v>87</v>
      </c>
      <c r="D36" s="208">
        <v>10</v>
      </c>
      <c r="E36" s="227">
        <f>D36*27</f>
        <v>270</v>
      </c>
      <c r="F36" s="176">
        <f>TRUNC((E36-SUM(K36))*0.3)</f>
        <v>66</v>
      </c>
      <c r="G36" s="176">
        <f>E36-F36-K36</f>
        <v>154</v>
      </c>
      <c r="H36" s="170">
        <f>G36-I36</f>
        <v>109</v>
      </c>
      <c r="I36" s="180">
        <f>ROUND(G36*0.29,0)</f>
        <v>45</v>
      </c>
      <c r="J36" s="34">
        <v>15</v>
      </c>
      <c r="K36" s="31">
        <f>D36*5</f>
        <v>50</v>
      </c>
      <c r="L36" s="34">
        <v>6</v>
      </c>
      <c r="M36" s="97">
        <f>F36+G36</f>
        <v>220</v>
      </c>
      <c r="N36" s="99">
        <f>F36</f>
        <v>66</v>
      </c>
      <c r="O36" s="100"/>
      <c r="P36" s="80">
        <f>SUM(N36:O36)</f>
        <v>66</v>
      </c>
      <c r="Q36" s="101"/>
      <c r="R36" s="100">
        <f>G36</f>
        <v>154</v>
      </c>
      <c r="S36" s="80">
        <f>SUM(Q36:R36)</f>
        <v>154</v>
      </c>
      <c r="T36" s="99"/>
      <c r="U36" s="100"/>
      <c r="V36" s="80">
        <f>SUM(T36:U36)</f>
        <v>0</v>
      </c>
      <c r="W36" s="101"/>
      <c r="X36" s="100"/>
      <c r="Y36" s="80">
        <f>SUM(W36:X36)</f>
        <v>0</v>
      </c>
      <c r="Z36" s="139"/>
      <c r="AA36" s="139"/>
      <c r="AB36" s="136">
        <f>SUM(Z36:AA36)</f>
        <v>0</v>
      </c>
      <c r="AC36" s="158"/>
      <c r="AD36" s="158"/>
      <c r="AE36" s="161">
        <f>SUM(AC36:AD36)</f>
        <v>0</v>
      </c>
      <c r="AM36" s="195"/>
    </row>
    <row r="37" spans="1:31" ht="38.25">
      <c r="A37" s="154" t="s">
        <v>7</v>
      </c>
      <c r="B37" s="10" t="s">
        <v>306</v>
      </c>
      <c r="C37" s="123" t="s">
        <v>87</v>
      </c>
      <c r="D37" s="33"/>
      <c r="E37" s="178">
        <f>D37*27</f>
        <v>0</v>
      </c>
      <c r="F37" s="176">
        <f>TRUNC((E37-SUM(K37))*0.3)</f>
        <v>0</v>
      </c>
      <c r="G37" s="176">
        <f>E37-F37-K37</f>
        <v>0</v>
      </c>
      <c r="H37" s="170">
        <f>G37-I37</f>
        <v>0</v>
      </c>
      <c r="I37" s="180">
        <f>ROUND(G37*0.29,0)</f>
        <v>0</v>
      </c>
      <c r="J37" s="34"/>
      <c r="K37" s="31">
        <f>D37*5</f>
        <v>0</v>
      </c>
      <c r="L37" s="34"/>
      <c r="M37" s="97">
        <f>F37+G37</f>
        <v>0</v>
      </c>
      <c r="N37" s="99"/>
      <c r="O37" s="100"/>
      <c r="P37" s="80">
        <f>SUM(N37:O37)</f>
        <v>0</v>
      </c>
      <c r="Q37" s="101"/>
      <c r="R37" s="100"/>
      <c r="S37" s="80">
        <f>SUM(Q37:R37)</f>
        <v>0</v>
      </c>
      <c r="T37" s="99"/>
      <c r="U37" s="100"/>
      <c r="V37" s="80">
        <f>SUM(T37:U37)</f>
        <v>0</v>
      </c>
      <c r="W37" s="101"/>
      <c r="X37" s="100"/>
      <c r="Y37" s="80">
        <f>SUM(W37:X37)</f>
        <v>0</v>
      </c>
      <c r="Z37" s="139"/>
      <c r="AA37" s="139"/>
      <c r="AB37" s="136">
        <f>SUM(Z37:AA37)</f>
        <v>0</v>
      </c>
      <c r="AC37" s="139"/>
      <c r="AD37" s="158"/>
      <c r="AE37" s="161">
        <f>SUM(AC37:AD37)</f>
        <v>0</v>
      </c>
    </row>
    <row r="38" spans="1:31" ht="12.75">
      <c r="A38" s="18"/>
      <c r="B38" s="11" t="s">
        <v>42</v>
      </c>
      <c r="C38" s="115"/>
      <c r="D38" s="40">
        <f aca="true" t="shared" si="15" ref="D38:AD38">SUM(D36:D37)</f>
        <v>10</v>
      </c>
      <c r="E38" s="163">
        <f>SUM(E36:E37)</f>
        <v>270</v>
      </c>
      <c r="F38" s="41">
        <f t="shared" si="15"/>
        <v>66</v>
      </c>
      <c r="G38" s="41">
        <f t="shared" si="15"/>
        <v>154</v>
      </c>
      <c r="H38" s="41">
        <f>SUM(I36:I37)</f>
        <v>45</v>
      </c>
      <c r="J38" s="41">
        <f t="shared" si="15"/>
        <v>15</v>
      </c>
      <c r="K38" s="41">
        <f t="shared" si="15"/>
        <v>50</v>
      </c>
      <c r="L38" s="41">
        <f t="shared" si="15"/>
        <v>6</v>
      </c>
      <c r="M38" s="98">
        <f t="shared" si="15"/>
        <v>220</v>
      </c>
      <c r="N38" s="35">
        <f t="shared" si="15"/>
        <v>66</v>
      </c>
      <c r="O38" s="63">
        <f t="shared" si="15"/>
        <v>0</v>
      </c>
      <c r="P38" s="80">
        <f t="shared" si="15"/>
        <v>66</v>
      </c>
      <c r="Q38" s="35">
        <f t="shared" si="15"/>
        <v>0</v>
      </c>
      <c r="R38" s="63">
        <f t="shared" si="15"/>
        <v>154</v>
      </c>
      <c r="S38" s="80">
        <f t="shared" si="15"/>
        <v>154</v>
      </c>
      <c r="T38" s="35">
        <f t="shared" si="15"/>
        <v>0</v>
      </c>
      <c r="U38" s="63">
        <f t="shared" si="15"/>
        <v>0</v>
      </c>
      <c r="V38" s="80">
        <f t="shared" si="15"/>
        <v>0</v>
      </c>
      <c r="W38" s="35">
        <f t="shared" si="15"/>
        <v>0</v>
      </c>
      <c r="X38" s="63">
        <f t="shared" si="15"/>
        <v>0</v>
      </c>
      <c r="Y38" s="80">
        <f t="shared" si="15"/>
        <v>0</v>
      </c>
      <c r="Z38" s="35">
        <f t="shared" si="15"/>
        <v>0</v>
      </c>
      <c r="AA38" s="63">
        <f t="shared" si="15"/>
        <v>0</v>
      </c>
      <c r="AB38" s="80">
        <f t="shared" si="15"/>
        <v>0</v>
      </c>
      <c r="AC38" s="35">
        <f t="shared" si="15"/>
        <v>0</v>
      </c>
      <c r="AD38" s="63">
        <f t="shared" si="15"/>
        <v>0</v>
      </c>
      <c r="AE38" s="161">
        <f>SUM(AC38:AD38)</f>
        <v>0</v>
      </c>
    </row>
    <row r="39" spans="1:31" ht="12.75">
      <c r="A39" s="19" t="s">
        <v>5</v>
      </c>
      <c r="B39" s="12" t="s">
        <v>23</v>
      </c>
      <c r="C39" s="117"/>
      <c r="D39" s="56"/>
      <c r="E39" s="78"/>
      <c r="F39" s="44"/>
      <c r="G39" s="43"/>
      <c r="H39" s="172"/>
      <c r="I39" s="43"/>
      <c r="J39" s="43"/>
      <c r="K39" s="43"/>
      <c r="L39" s="43"/>
      <c r="M39" s="57"/>
      <c r="N39" s="42"/>
      <c r="O39" s="65"/>
      <c r="P39" s="80"/>
      <c r="Q39" s="78"/>
      <c r="R39" s="65"/>
      <c r="S39" s="83"/>
      <c r="T39" s="46"/>
      <c r="U39" s="65"/>
      <c r="V39" s="80"/>
      <c r="W39" s="78"/>
      <c r="X39" s="65"/>
      <c r="Y39" s="80"/>
      <c r="Z39" s="137"/>
      <c r="AA39" s="137"/>
      <c r="AB39" s="137"/>
      <c r="AC39" s="137"/>
      <c r="AD39" s="137"/>
      <c r="AE39" s="46"/>
    </row>
    <row r="40" spans="1:31" ht="12.75">
      <c r="A40" s="20" t="s">
        <v>9</v>
      </c>
      <c r="B40" s="10" t="s">
        <v>61</v>
      </c>
      <c r="C40" s="114"/>
      <c r="D40" s="33">
        <v>5</v>
      </c>
      <c r="E40" s="178">
        <f>D40*27</f>
        <v>135</v>
      </c>
      <c r="F40" s="179">
        <f>TRUNC((E40-SUM(K40))*0.3)</f>
        <v>33</v>
      </c>
      <c r="G40" s="179">
        <f>E40-F40-K40</f>
        <v>77</v>
      </c>
      <c r="H40" s="172">
        <f>G40-I40</f>
        <v>77</v>
      </c>
      <c r="I40" s="179"/>
      <c r="J40" s="36">
        <v>8</v>
      </c>
      <c r="K40" s="31">
        <f>D40*5</f>
        <v>25</v>
      </c>
      <c r="L40" s="36">
        <v>8</v>
      </c>
      <c r="M40" s="97">
        <f>F40+G40</f>
        <v>110</v>
      </c>
      <c r="N40" s="102" t="str">
        <f>CONCATENATE(ROUND($F$40*0.75/5,0),"****")</f>
        <v>5****</v>
      </c>
      <c r="O40" s="103" t="str">
        <f>CONCATENATE(ROUND($G$40*0.75/5,0),"****")</f>
        <v>12****</v>
      </c>
      <c r="P40" s="80" t="str">
        <f>CONCATENATE(ROUND(SUM($F$40:$G$40)*0.75/5,0),"****")</f>
        <v>17****</v>
      </c>
      <c r="Q40" s="102" t="str">
        <f>CONCATENATE(ROUND($F$40*0.75/5,0),"****")</f>
        <v>5****</v>
      </c>
      <c r="R40" s="103" t="str">
        <f>CONCATENATE(ROUND($G$40*0.75/5,0),"****")</f>
        <v>12****</v>
      </c>
      <c r="S40" s="80" t="str">
        <f>CONCATENATE(ROUND(SUM($F$40:$G$40)*0.75/5,0),"****")</f>
        <v>17****</v>
      </c>
      <c r="T40" s="102" t="str">
        <f>CONCATENATE(ROUND($F$40*0.75/5,0),"****")</f>
        <v>5****</v>
      </c>
      <c r="U40" s="103" t="str">
        <f>CONCATENATE(ROUND($G$40*0.75/5,0),"****")</f>
        <v>12****</v>
      </c>
      <c r="V40" s="80" t="str">
        <f>CONCATENATE(ROUND(SUM($F$40:$G$40)*0.75/5,0),"****")</f>
        <v>17****</v>
      </c>
      <c r="W40" s="102" t="str">
        <f>CONCATENATE(ROUND($F$40*0.75/5,0),"****")</f>
        <v>5****</v>
      </c>
      <c r="X40" s="103" t="str">
        <f>CONCATENATE(ROUND($G$40*0.75/5,0),"****")</f>
        <v>12****</v>
      </c>
      <c r="Y40" s="80" t="str">
        <f>CONCATENATE(ROUND(SUM($F$40:$G$40)*0.75/5,0),"****")</f>
        <v>17****</v>
      </c>
      <c r="Z40" s="215">
        <f>F40*2/5</f>
        <v>13.2</v>
      </c>
      <c r="AA40" s="215">
        <f>G40*2/5</f>
        <v>30.8</v>
      </c>
      <c r="AB40" s="136">
        <f>SUM(Z40:AA40)</f>
        <v>44</v>
      </c>
      <c r="AC40" s="139"/>
      <c r="AD40" s="139"/>
      <c r="AE40" s="161">
        <f>SUM(AC40:AD40)</f>
        <v>0</v>
      </c>
    </row>
    <row r="41" spans="1:31" ht="25.5">
      <c r="A41" s="20" t="s">
        <v>22</v>
      </c>
      <c r="B41" s="10" t="s">
        <v>68</v>
      </c>
      <c r="C41" s="114"/>
      <c r="D41" s="33">
        <v>1</v>
      </c>
      <c r="E41" s="178">
        <f>D41*27</f>
        <v>27</v>
      </c>
      <c r="F41" s="179">
        <f>TRUNC((E41-SUM(K41))*0.3)</f>
        <v>6</v>
      </c>
      <c r="G41" s="179">
        <f>E41-F41-K41</f>
        <v>16</v>
      </c>
      <c r="H41" s="172">
        <f>G41-I41</f>
        <v>11</v>
      </c>
      <c r="I41" s="179">
        <f>ROUND(G41*0.29,0)</f>
        <v>5</v>
      </c>
      <c r="J41" s="36">
        <v>4</v>
      </c>
      <c r="K41" s="31">
        <f>D41*5</f>
        <v>5</v>
      </c>
      <c r="L41" s="36">
        <v>2</v>
      </c>
      <c r="M41" s="97">
        <f>F41+G41</f>
        <v>22</v>
      </c>
      <c r="N41" s="102"/>
      <c r="O41" s="103"/>
      <c r="P41" s="80">
        <f>SUM(N41:O41)</f>
        <v>0</v>
      </c>
      <c r="Q41" s="99">
        <f>F41</f>
        <v>6</v>
      </c>
      <c r="R41" s="100">
        <f>G41</f>
        <v>16</v>
      </c>
      <c r="S41" s="80">
        <f>SUM(Q41:R41)</f>
        <v>22</v>
      </c>
      <c r="T41" s="99"/>
      <c r="U41" s="100"/>
      <c r="V41" s="80">
        <f>SUM(T41:U41)</f>
        <v>0</v>
      </c>
      <c r="W41" s="101"/>
      <c r="X41" s="100"/>
      <c r="Y41" s="80">
        <f>SUM(W41:X41)</f>
        <v>0</v>
      </c>
      <c r="Z41" s="215"/>
      <c r="AA41" s="215"/>
      <c r="AB41" s="136">
        <f>SUM(Z41:AA41)</f>
        <v>0</v>
      </c>
      <c r="AC41" s="139"/>
      <c r="AD41" s="139"/>
      <c r="AE41" s="161">
        <f>SUM(AC41:AD41)</f>
        <v>0</v>
      </c>
    </row>
    <row r="42" spans="1:31" ht="13.5" thickBot="1">
      <c r="A42" s="21"/>
      <c r="B42" s="11" t="s">
        <v>131</v>
      </c>
      <c r="C42" s="115"/>
      <c r="D42" s="40">
        <f aca="true" t="shared" si="16" ref="D42:M42">SUM(D40:D41)</f>
        <v>6</v>
      </c>
      <c r="E42" s="40">
        <f>SUM(E40:E41)</f>
        <v>162</v>
      </c>
      <c r="F42" s="40">
        <f t="shared" si="16"/>
        <v>39</v>
      </c>
      <c r="G42" s="41">
        <f t="shared" si="16"/>
        <v>93</v>
      </c>
      <c r="H42" s="41">
        <f t="shared" si="16"/>
        <v>88</v>
      </c>
      <c r="I42" s="41">
        <f t="shared" si="16"/>
        <v>5</v>
      </c>
      <c r="J42" s="41">
        <f t="shared" si="16"/>
        <v>12</v>
      </c>
      <c r="K42" s="41">
        <f t="shared" si="16"/>
        <v>30</v>
      </c>
      <c r="L42" s="41">
        <f t="shared" si="16"/>
        <v>10</v>
      </c>
      <c r="M42" s="98">
        <f t="shared" si="16"/>
        <v>132</v>
      </c>
      <c r="N42" s="35">
        <f aca="true" t="shared" si="17" ref="N42:S42">SUM(N40:N41)</f>
        <v>0</v>
      </c>
      <c r="O42" s="63">
        <f t="shared" si="17"/>
        <v>0</v>
      </c>
      <c r="P42" s="80">
        <f t="shared" si="17"/>
        <v>0</v>
      </c>
      <c r="Q42" s="35">
        <f>SUM(Q40:Q41)</f>
        <v>6</v>
      </c>
      <c r="R42" s="63">
        <f>SUM(R40:R41)</f>
        <v>16</v>
      </c>
      <c r="S42" s="80">
        <f t="shared" si="17"/>
        <v>22</v>
      </c>
      <c r="T42" s="35">
        <f aca="true" t="shared" si="18" ref="T42:AE42">SUM(T39:T41)</f>
        <v>0</v>
      </c>
      <c r="U42" s="63">
        <f t="shared" si="18"/>
        <v>0</v>
      </c>
      <c r="V42" s="80">
        <f t="shared" si="18"/>
        <v>0</v>
      </c>
      <c r="W42" s="35">
        <f t="shared" si="18"/>
        <v>0</v>
      </c>
      <c r="X42" s="63">
        <f t="shared" si="18"/>
        <v>0</v>
      </c>
      <c r="Y42" s="80">
        <f t="shared" si="18"/>
        <v>0</v>
      </c>
      <c r="Z42" s="217">
        <f t="shared" si="18"/>
        <v>13.2</v>
      </c>
      <c r="AA42" s="218">
        <f t="shared" si="18"/>
        <v>30.8</v>
      </c>
      <c r="AB42" s="80">
        <f t="shared" si="18"/>
        <v>44</v>
      </c>
      <c r="AC42" s="35">
        <f t="shared" si="18"/>
        <v>0</v>
      </c>
      <c r="AD42" s="63">
        <f t="shared" si="18"/>
        <v>0</v>
      </c>
      <c r="AE42" s="56">
        <f t="shared" si="18"/>
        <v>0</v>
      </c>
    </row>
    <row r="43" spans="1:31" s="23" customFormat="1" ht="13.5" thickBot="1">
      <c r="A43" s="134" t="s">
        <v>100</v>
      </c>
      <c r="B43" s="132" t="s">
        <v>101</v>
      </c>
      <c r="C43" s="133"/>
      <c r="D43" s="142"/>
      <c r="E43" s="164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ht="12.75">
      <c r="A44" s="21" t="s">
        <v>102</v>
      </c>
      <c r="B44" s="147" t="s">
        <v>103</v>
      </c>
      <c r="C44" s="115"/>
      <c r="D44" s="40"/>
      <c r="E44" s="163"/>
      <c r="F44" s="41">
        <v>70</v>
      </c>
      <c r="G44" s="41"/>
      <c r="H44" s="41"/>
      <c r="I44" s="41"/>
      <c r="J44" s="41"/>
      <c r="K44" s="41"/>
      <c r="L44" s="41"/>
      <c r="M44" s="97">
        <f aca="true" t="shared" si="19" ref="M44:M65">F44+G44+J44+L44</f>
        <v>70</v>
      </c>
      <c r="N44" s="140">
        <v>20</v>
      </c>
      <c r="O44" s="141"/>
      <c r="P44" s="80">
        <f aca="true" t="shared" si="20" ref="P44:P65">SUM(N44:O44)</f>
        <v>20</v>
      </c>
      <c r="Q44" s="140">
        <v>17</v>
      </c>
      <c r="R44" s="141"/>
      <c r="S44" s="80">
        <f aca="true" t="shared" si="21" ref="S44:S65">SUM(Q44:R44)</f>
        <v>17</v>
      </c>
      <c r="T44" s="140">
        <v>20</v>
      </c>
      <c r="U44" s="141"/>
      <c r="V44" s="80">
        <f aca="true" t="shared" si="22" ref="V44:V65">SUM(T44:U44)</f>
        <v>20</v>
      </c>
      <c r="W44" s="140">
        <v>13</v>
      </c>
      <c r="X44" s="141"/>
      <c r="Y44" s="80">
        <f aca="true" t="shared" si="23" ref="Y44:Y65">SUM(W44:X44)</f>
        <v>13</v>
      </c>
      <c r="Z44" s="140"/>
      <c r="AA44" s="141"/>
      <c r="AB44" s="80">
        <f aca="true" t="shared" si="24" ref="AB44:AB65">SUM(Z44:AA44)</f>
        <v>0</v>
      </c>
      <c r="AC44" s="140"/>
      <c r="AD44" s="141"/>
      <c r="AE44" s="56">
        <f aca="true" t="shared" si="25" ref="AE44:AE65">SUM(AC44:AD44)</f>
        <v>0</v>
      </c>
    </row>
    <row r="45" spans="1:31" ht="12.75">
      <c r="A45" s="21"/>
      <c r="B45" s="10" t="s">
        <v>104</v>
      </c>
      <c r="C45" s="115"/>
      <c r="D45" s="40"/>
      <c r="E45" s="163"/>
      <c r="F45" s="41"/>
      <c r="G45" s="41"/>
      <c r="H45" s="41"/>
      <c r="I45" s="41"/>
      <c r="J45" s="41"/>
      <c r="K45" s="41"/>
      <c r="L45" s="41"/>
      <c r="M45" s="97">
        <f t="shared" si="19"/>
        <v>0</v>
      </c>
      <c r="N45" s="140"/>
      <c r="O45" s="141"/>
      <c r="P45" s="80">
        <f t="shared" si="20"/>
        <v>0</v>
      </c>
      <c r="Q45" s="140"/>
      <c r="R45" s="141"/>
      <c r="S45" s="80">
        <f t="shared" si="21"/>
        <v>0</v>
      </c>
      <c r="T45" s="140"/>
      <c r="U45" s="141"/>
      <c r="V45" s="80">
        <f t="shared" si="22"/>
        <v>0</v>
      </c>
      <c r="W45" s="140"/>
      <c r="X45" s="141"/>
      <c r="Y45" s="80">
        <f t="shared" si="23"/>
        <v>0</v>
      </c>
      <c r="Z45" s="140"/>
      <c r="AA45" s="141"/>
      <c r="AB45" s="80">
        <f t="shared" si="24"/>
        <v>0</v>
      </c>
      <c r="AC45" s="140"/>
      <c r="AD45" s="141"/>
      <c r="AE45" s="56">
        <f t="shared" si="25"/>
        <v>0</v>
      </c>
    </row>
    <row r="46" spans="1:31" ht="12.75">
      <c r="A46" s="21"/>
      <c r="B46" s="10" t="s">
        <v>105</v>
      </c>
      <c r="C46" s="115"/>
      <c r="D46" s="40"/>
      <c r="E46" s="163"/>
      <c r="F46" s="41"/>
      <c r="G46" s="41"/>
      <c r="H46" s="41"/>
      <c r="I46" s="41"/>
      <c r="J46" s="41"/>
      <c r="K46" s="41"/>
      <c r="L46" s="41"/>
      <c r="M46" s="97">
        <f t="shared" si="19"/>
        <v>0</v>
      </c>
      <c r="N46" s="140"/>
      <c r="O46" s="141"/>
      <c r="P46" s="80">
        <f t="shared" si="20"/>
        <v>0</v>
      </c>
      <c r="Q46" s="140"/>
      <c r="R46" s="141"/>
      <c r="S46" s="80">
        <f t="shared" si="21"/>
        <v>0</v>
      </c>
      <c r="T46" s="140"/>
      <c r="U46" s="141"/>
      <c r="V46" s="80">
        <f t="shared" si="22"/>
        <v>0</v>
      </c>
      <c r="W46" s="140"/>
      <c r="X46" s="141"/>
      <c r="Y46" s="80">
        <f t="shared" si="23"/>
        <v>0</v>
      </c>
      <c r="Z46" s="140"/>
      <c r="AA46" s="141"/>
      <c r="AB46" s="80">
        <f t="shared" si="24"/>
        <v>0</v>
      </c>
      <c r="AC46" s="140"/>
      <c r="AD46" s="141"/>
      <c r="AE46" s="56">
        <f t="shared" si="25"/>
        <v>0</v>
      </c>
    </row>
    <row r="47" spans="1:31" ht="12.75">
      <c r="A47" s="21" t="s">
        <v>106</v>
      </c>
      <c r="B47" s="147" t="s">
        <v>147</v>
      </c>
      <c r="C47" s="115"/>
      <c r="D47" s="40"/>
      <c r="E47" s="163"/>
      <c r="F47" s="41">
        <v>280</v>
      </c>
      <c r="G47" s="41"/>
      <c r="H47" s="41"/>
      <c r="I47" s="41"/>
      <c r="J47" s="41"/>
      <c r="K47" s="41"/>
      <c r="L47" s="41"/>
      <c r="M47" s="97">
        <f t="shared" si="19"/>
        <v>280</v>
      </c>
      <c r="N47" s="140">
        <v>72</v>
      </c>
      <c r="O47" s="141"/>
      <c r="P47" s="80">
        <f t="shared" si="20"/>
        <v>72</v>
      </c>
      <c r="Q47" s="140">
        <v>68</v>
      </c>
      <c r="R47" s="141"/>
      <c r="S47" s="80">
        <f t="shared" si="21"/>
        <v>68</v>
      </c>
      <c r="T47" s="140">
        <v>72</v>
      </c>
      <c r="U47" s="141"/>
      <c r="V47" s="80">
        <f t="shared" si="22"/>
        <v>72</v>
      </c>
      <c r="W47" s="140">
        <v>64</v>
      </c>
      <c r="X47" s="141"/>
      <c r="Y47" s="80">
        <f t="shared" si="23"/>
        <v>64</v>
      </c>
      <c r="Z47" s="140"/>
      <c r="AA47" s="141"/>
      <c r="AB47" s="80">
        <f t="shared" si="24"/>
        <v>0</v>
      </c>
      <c r="AC47" s="140"/>
      <c r="AD47" s="141"/>
      <c r="AE47" s="56">
        <f t="shared" si="25"/>
        <v>0</v>
      </c>
    </row>
    <row r="48" spans="1:31" ht="12.75">
      <c r="A48" s="21" t="s">
        <v>108</v>
      </c>
      <c r="B48" s="147" t="s">
        <v>107</v>
      </c>
      <c r="C48" s="115"/>
      <c r="D48" s="40"/>
      <c r="E48" s="163"/>
      <c r="F48" s="41">
        <v>210</v>
      </c>
      <c r="G48" s="41"/>
      <c r="H48" s="41"/>
      <c r="I48" s="41"/>
      <c r="J48" s="41"/>
      <c r="K48" s="41"/>
      <c r="L48" s="41"/>
      <c r="M48" s="97">
        <f>F48+G48+J48+L48</f>
        <v>210</v>
      </c>
      <c r="N48" s="140">
        <v>54</v>
      </c>
      <c r="O48" s="141"/>
      <c r="P48" s="80">
        <f t="shared" si="20"/>
        <v>54</v>
      </c>
      <c r="Q48" s="140">
        <v>51</v>
      </c>
      <c r="R48" s="141"/>
      <c r="S48" s="80">
        <f t="shared" si="21"/>
        <v>51</v>
      </c>
      <c r="T48" s="140">
        <v>54</v>
      </c>
      <c r="U48" s="141"/>
      <c r="V48" s="80">
        <f t="shared" si="22"/>
        <v>54</v>
      </c>
      <c r="W48" s="140">
        <v>48</v>
      </c>
      <c r="X48" s="141"/>
      <c r="Y48" s="80">
        <f t="shared" si="23"/>
        <v>48</v>
      </c>
      <c r="Z48" s="140"/>
      <c r="AA48" s="141"/>
      <c r="AB48" s="80">
        <f t="shared" si="24"/>
        <v>0</v>
      </c>
      <c r="AC48" s="140"/>
      <c r="AD48" s="141"/>
      <c r="AE48" s="56">
        <f t="shared" si="25"/>
        <v>0</v>
      </c>
    </row>
    <row r="49" spans="1:31" ht="12.75">
      <c r="A49" s="148" t="s">
        <v>109</v>
      </c>
      <c r="B49" s="105" t="s">
        <v>110</v>
      </c>
      <c r="C49" s="115"/>
      <c r="D49" s="40"/>
      <c r="E49" s="163"/>
      <c r="F49" s="41">
        <v>140</v>
      </c>
      <c r="G49" s="41"/>
      <c r="H49" s="41"/>
      <c r="I49" s="41"/>
      <c r="J49" s="41"/>
      <c r="K49" s="41"/>
      <c r="L49" s="41"/>
      <c r="M49" s="97">
        <f>F49+G49+J49+L49</f>
        <v>140</v>
      </c>
      <c r="N49" s="140">
        <v>36</v>
      </c>
      <c r="O49" s="141"/>
      <c r="P49" s="80">
        <f t="shared" si="20"/>
        <v>36</v>
      </c>
      <c r="Q49" s="140">
        <v>34</v>
      </c>
      <c r="R49" s="141"/>
      <c r="S49" s="80">
        <f t="shared" si="21"/>
        <v>34</v>
      </c>
      <c r="T49" s="140">
        <v>36</v>
      </c>
      <c r="U49" s="141"/>
      <c r="V49" s="80">
        <f t="shared" si="22"/>
        <v>36</v>
      </c>
      <c r="W49" s="140">
        <v>32</v>
      </c>
      <c r="X49" s="141"/>
      <c r="Y49" s="80">
        <f t="shared" si="23"/>
        <v>32</v>
      </c>
      <c r="Z49" s="140"/>
      <c r="AA49" s="141"/>
      <c r="AB49" s="80">
        <f t="shared" si="24"/>
        <v>0</v>
      </c>
      <c r="AC49" s="140"/>
      <c r="AD49" s="141"/>
      <c r="AE49" s="56">
        <f t="shared" si="25"/>
        <v>0</v>
      </c>
    </row>
    <row r="50" spans="1:31" ht="12.75">
      <c r="A50" s="21"/>
      <c r="B50" s="10" t="s">
        <v>111</v>
      </c>
      <c r="C50" s="115"/>
      <c r="D50" s="40"/>
      <c r="E50" s="163"/>
      <c r="F50" s="41"/>
      <c r="G50" s="41"/>
      <c r="H50" s="41"/>
      <c r="I50" s="41"/>
      <c r="J50" s="41"/>
      <c r="K50" s="41"/>
      <c r="L50" s="41"/>
      <c r="M50" s="97">
        <f t="shared" si="19"/>
        <v>0</v>
      </c>
      <c r="N50" s="140"/>
      <c r="O50" s="141"/>
      <c r="P50" s="80">
        <f t="shared" si="20"/>
        <v>0</v>
      </c>
      <c r="Q50" s="140"/>
      <c r="R50" s="141"/>
      <c r="S50" s="80">
        <f t="shared" si="21"/>
        <v>0</v>
      </c>
      <c r="T50" s="140"/>
      <c r="U50" s="141"/>
      <c r="V50" s="80">
        <f t="shared" si="22"/>
        <v>0</v>
      </c>
      <c r="W50" s="140"/>
      <c r="X50" s="141"/>
      <c r="Y50" s="80">
        <f t="shared" si="23"/>
        <v>0</v>
      </c>
      <c r="Z50" s="140"/>
      <c r="AA50" s="141"/>
      <c r="AB50" s="80">
        <f t="shared" si="24"/>
        <v>0</v>
      </c>
      <c r="AC50" s="140"/>
      <c r="AD50" s="141"/>
      <c r="AE50" s="56">
        <f t="shared" si="25"/>
        <v>0</v>
      </c>
    </row>
    <row r="51" spans="1:31" ht="12.75">
      <c r="A51" s="21"/>
      <c r="B51" s="10" t="s">
        <v>112</v>
      </c>
      <c r="C51" s="115"/>
      <c r="D51" s="40"/>
      <c r="E51" s="163"/>
      <c r="F51" s="41"/>
      <c r="G51" s="41"/>
      <c r="H51" s="41"/>
      <c r="I51" s="41"/>
      <c r="J51" s="41"/>
      <c r="K51" s="41"/>
      <c r="L51" s="41"/>
      <c r="M51" s="97">
        <f t="shared" si="19"/>
        <v>0</v>
      </c>
      <c r="N51" s="140"/>
      <c r="O51" s="141"/>
      <c r="P51" s="80">
        <f t="shared" si="20"/>
        <v>0</v>
      </c>
      <c r="Q51" s="140"/>
      <c r="R51" s="141"/>
      <c r="S51" s="80">
        <f t="shared" si="21"/>
        <v>0</v>
      </c>
      <c r="T51" s="140"/>
      <c r="U51" s="141"/>
      <c r="V51" s="80">
        <f t="shared" si="22"/>
        <v>0</v>
      </c>
      <c r="W51" s="140"/>
      <c r="X51" s="141"/>
      <c r="Y51" s="80">
        <f t="shared" si="23"/>
        <v>0</v>
      </c>
      <c r="Z51" s="140"/>
      <c r="AA51" s="141"/>
      <c r="AB51" s="80">
        <f t="shared" si="24"/>
        <v>0</v>
      </c>
      <c r="AC51" s="140"/>
      <c r="AD51" s="141"/>
      <c r="AE51" s="56">
        <f t="shared" si="25"/>
        <v>0</v>
      </c>
    </row>
    <row r="52" spans="1:31" ht="14.25" customHeight="1">
      <c r="A52" s="21"/>
      <c r="B52" s="10" t="s">
        <v>114</v>
      </c>
      <c r="C52" s="150"/>
      <c r="D52" s="40"/>
      <c r="E52" s="163"/>
      <c r="F52" s="41"/>
      <c r="G52" s="41"/>
      <c r="H52" s="41"/>
      <c r="I52" s="41"/>
      <c r="J52" s="41"/>
      <c r="K52" s="41"/>
      <c r="L52" s="41"/>
      <c r="M52" s="97">
        <f t="shared" si="19"/>
        <v>0</v>
      </c>
      <c r="N52" s="140"/>
      <c r="O52" s="141"/>
      <c r="P52" s="80">
        <f t="shared" si="20"/>
        <v>0</v>
      </c>
      <c r="Q52" s="140"/>
      <c r="R52" s="141"/>
      <c r="S52" s="80">
        <f t="shared" si="21"/>
        <v>0</v>
      </c>
      <c r="T52" s="140"/>
      <c r="U52" s="141"/>
      <c r="V52" s="80">
        <f t="shared" si="22"/>
        <v>0</v>
      </c>
      <c r="W52" s="140"/>
      <c r="X52" s="141"/>
      <c r="Y52" s="80">
        <f t="shared" si="23"/>
        <v>0</v>
      </c>
      <c r="Z52" s="140"/>
      <c r="AA52" s="141"/>
      <c r="AB52" s="80">
        <f t="shared" si="24"/>
        <v>0</v>
      </c>
      <c r="AC52" s="140"/>
      <c r="AD52" s="141"/>
      <c r="AE52" s="56">
        <f t="shared" si="25"/>
        <v>0</v>
      </c>
    </row>
    <row r="53" spans="1:31" ht="12.75">
      <c r="A53" s="21" t="s">
        <v>113</v>
      </c>
      <c r="B53" s="147" t="s">
        <v>115</v>
      </c>
      <c r="C53" s="115"/>
      <c r="D53" s="40"/>
      <c r="E53" s="163"/>
      <c r="F53" s="41">
        <v>210</v>
      </c>
      <c r="G53" s="41"/>
      <c r="H53" s="41"/>
      <c r="I53" s="41"/>
      <c r="J53" s="41"/>
      <c r="K53" s="41"/>
      <c r="L53" s="41"/>
      <c r="M53" s="97">
        <f t="shared" si="19"/>
        <v>210</v>
      </c>
      <c r="N53" s="140">
        <v>54</v>
      </c>
      <c r="O53" s="141"/>
      <c r="P53" s="80">
        <f t="shared" si="20"/>
        <v>54</v>
      </c>
      <c r="Q53" s="140">
        <v>51</v>
      </c>
      <c r="R53" s="141"/>
      <c r="S53" s="80">
        <f t="shared" si="21"/>
        <v>51</v>
      </c>
      <c r="T53" s="140">
        <v>54</v>
      </c>
      <c r="U53" s="141"/>
      <c r="V53" s="80">
        <f t="shared" si="22"/>
        <v>54</v>
      </c>
      <c r="W53" s="140">
        <v>48</v>
      </c>
      <c r="X53" s="141"/>
      <c r="Y53" s="80">
        <f t="shared" si="23"/>
        <v>48</v>
      </c>
      <c r="Z53" s="140"/>
      <c r="AA53" s="141"/>
      <c r="AB53" s="80">
        <f t="shared" si="24"/>
        <v>0</v>
      </c>
      <c r="AC53" s="140"/>
      <c r="AD53" s="141"/>
      <c r="AE53" s="56">
        <f t="shared" si="25"/>
        <v>0</v>
      </c>
    </row>
    <row r="54" spans="1:31" ht="12.75">
      <c r="A54" s="21" t="s">
        <v>116</v>
      </c>
      <c r="B54" s="147" t="s">
        <v>124</v>
      </c>
      <c r="C54" s="115"/>
      <c r="D54" s="40"/>
      <c r="E54" s="163"/>
      <c r="F54" s="41">
        <v>140</v>
      </c>
      <c r="G54" s="41"/>
      <c r="H54" s="41"/>
      <c r="I54" s="41"/>
      <c r="J54" s="41"/>
      <c r="K54" s="41"/>
      <c r="L54" s="41"/>
      <c r="M54" s="97">
        <f t="shared" si="19"/>
        <v>140</v>
      </c>
      <c r="N54" s="140">
        <v>36</v>
      </c>
      <c r="O54" s="141"/>
      <c r="P54" s="80">
        <f t="shared" si="20"/>
        <v>36</v>
      </c>
      <c r="Q54" s="140">
        <v>34</v>
      </c>
      <c r="R54" s="141"/>
      <c r="S54" s="80">
        <f t="shared" si="21"/>
        <v>34</v>
      </c>
      <c r="T54" s="140">
        <v>36</v>
      </c>
      <c r="U54" s="141"/>
      <c r="V54" s="80">
        <f t="shared" si="22"/>
        <v>36</v>
      </c>
      <c r="W54" s="140">
        <v>32</v>
      </c>
      <c r="X54" s="141"/>
      <c r="Y54" s="80">
        <f t="shared" si="23"/>
        <v>32</v>
      </c>
      <c r="Z54" s="140"/>
      <c r="AA54" s="141"/>
      <c r="AB54" s="80">
        <f t="shared" si="24"/>
        <v>0</v>
      </c>
      <c r="AC54" s="140"/>
      <c r="AD54" s="141"/>
      <c r="AE54" s="56">
        <f t="shared" si="25"/>
        <v>0</v>
      </c>
    </row>
    <row r="55" spans="1:31" ht="12.75">
      <c r="A55" s="21"/>
      <c r="B55" s="10" t="s">
        <v>117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19"/>
        <v>0</v>
      </c>
      <c r="N55" s="140"/>
      <c r="O55" s="141"/>
      <c r="P55" s="80">
        <f t="shared" si="20"/>
        <v>0</v>
      </c>
      <c r="Q55" s="140"/>
      <c r="R55" s="141"/>
      <c r="S55" s="80">
        <f t="shared" si="21"/>
        <v>0</v>
      </c>
      <c r="T55" s="140"/>
      <c r="U55" s="141"/>
      <c r="V55" s="80">
        <f t="shared" si="22"/>
        <v>0</v>
      </c>
      <c r="W55" s="140"/>
      <c r="X55" s="141"/>
      <c r="Y55" s="80">
        <f t="shared" si="23"/>
        <v>0</v>
      </c>
      <c r="Z55" s="140"/>
      <c r="AA55" s="141"/>
      <c r="AB55" s="80">
        <f t="shared" si="24"/>
        <v>0</v>
      </c>
      <c r="AC55" s="140"/>
      <c r="AD55" s="141"/>
      <c r="AE55" s="56">
        <f t="shared" si="25"/>
        <v>0</v>
      </c>
    </row>
    <row r="56" spans="1:31" ht="12.75">
      <c r="A56" s="21"/>
      <c r="B56" s="10" t="s">
        <v>118</v>
      </c>
      <c r="C56" s="115"/>
      <c r="D56" s="40"/>
      <c r="E56" s="163"/>
      <c r="F56" s="41"/>
      <c r="G56" s="41"/>
      <c r="H56" s="41"/>
      <c r="I56" s="41"/>
      <c r="J56" s="41"/>
      <c r="K56" s="41"/>
      <c r="L56" s="41"/>
      <c r="M56" s="97">
        <f t="shared" si="19"/>
        <v>0</v>
      </c>
      <c r="N56" s="140"/>
      <c r="O56" s="141"/>
      <c r="P56" s="80">
        <f t="shared" si="20"/>
        <v>0</v>
      </c>
      <c r="Q56" s="140"/>
      <c r="R56" s="141"/>
      <c r="S56" s="80">
        <f t="shared" si="21"/>
        <v>0</v>
      </c>
      <c r="T56" s="140"/>
      <c r="U56" s="141"/>
      <c r="V56" s="80">
        <f t="shared" si="22"/>
        <v>0</v>
      </c>
      <c r="W56" s="140"/>
      <c r="X56" s="141"/>
      <c r="Y56" s="80">
        <f t="shared" si="23"/>
        <v>0</v>
      </c>
      <c r="Z56" s="140"/>
      <c r="AA56" s="141"/>
      <c r="AB56" s="80">
        <f t="shared" si="24"/>
        <v>0</v>
      </c>
      <c r="AC56" s="140"/>
      <c r="AD56" s="141"/>
      <c r="AE56" s="56">
        <f t="shared" si="25"/>
        <v>0</v>
      </c>
    </row>
    <row r="57" spans="1:31" ht="12.75">
      <c r="A57" s="21"/>
      <c r="B57" s="10" t="s">
        <v>119</v>
      </c>
      <c r="C57" s="115"/>
      <c r="D57" s="40"/>
      <c r="E57" s="163"/>
      <c r="F57" s="41"/>
      <c r="G57" s="41"/>
      <c r="H57" s="41"/>
      <c r="I57" s="41"/>
      <c r="J57" s="41"/>
      <c r="K57" s="41"/>
      <c r="L57" s="41"/>
      <c r="M57" s="97">
        <f t="shared" si="19"/>
        <v>0</v>
      </c>
      <c r="N57" s="140"/>
      <c r="O57" s="141"/>
      <c r="P57" s="80">
        <f t="shared" si="20"/>
        <v>0</v>
      </c>
      <c r="Q57" s="140"/>
      <c r="R57" s="141"/>
      <c r="S57" s="80">
        <f t="shared" si="21"/>
        <v>0</v>
      </c>
      <c r="T57" s="140"/>
      <c r="U57" s="141"/>
      <c r="V57" s="80">
        <f t="shared" si="22"/>
        <v>0</v>
      </c>
      <c r="W57" s="140"/>
      <c r="X57" s="141"/>
      <c r="Y57" s="80">
        <f t="shared" si="23"/>
        <v>0</v>
      </c>
      <c r="Z57" s="140"/>
      <c r="AA57" s="141"/>
      <c r="AB57" s="80">
        <f t="shared" si="24"/>
        <v>0</v>
      </c>
      <c r="AC57" s="140"/>
      <c r="AD57" s="141"/>
      <c r="AE57" s="56">
        <f t="shared" si="25"/>
        <v>0</v>
      </c>
    </row>
    <row r="58" spans="1:31" ht="12.75">
      <c r="A58" s="21"/>
      <c r="B58" s="10" t="s">
        <v>148</v>
      </c>
      <c r="C58" s="115"/>
      <c r="D58" s="40"/>
      <c r="E58" s="163"/>
      <c r="F58" s="41"/>
      <c r="G58" s="41"/>
      <c r="H58" s="41"/>
      <c r="I58" s="41"/>
      <c r="J58" s="41"/>
      <c r="K58" s="41"/>
      <c r="L58" s="41"/>
      <c r="M58" s="97">
        <f t="shared" si="19"/>
        <v>0</v>
      </c>
      <c r="N58" s="140"/>
      <c r="O58" s="141"/>
      <c r="P58" s="80">
        <f t="shared" si="20"/>
        <v>0</v>
      </c>
      <c r="Q58" s="140"/>
      <c r="R58" s="141"/>
      <c r="S58" s="80">
        <f t="shared" si="21"/>
        <v>0</v>
      </c>
      <c r="T58" s="140"/>
      <c r="U58" s="141"/>
      <c r="V58" s="80">
        <f t="shared" si="22"/>
        <v>0</v>
      </c>
      <c r="W58" s="140"/>
      <c r="X58" s="141"/>
      <c r="Y58" s="80">
        <f t="shared" si="23"/>
        <v>0</v>
      </c>
      <c r="Z58" s="140"/>
      <c r="AA58" s="141"/>
      <c r="AB58" s="80">
        <f t="shared" si="24"/>
        <v>0</v>
      </c>
      <c r="AC58" s="140"/>
      <c r="AD58" s="141"/>
      <c r="AE58" s="56">
        <f t="shared" si="25"/>
        <v>0</v>
      </c>
    </row>
    <row r="59" spans="1:31" ht="12.75">
      <c r="A59" s="21" t="s">
        <v>120</v>
      </c>
      <c r="B59" s="147" t="s">
        <v>121</v>
      </c>
      <c r="C59" s="149"/>
      <c r="D59" s="40"/>
      <c r="E59" s="163"/>
      <c r="F59" s="41">
        <v>140</v>
      </c>
      <c r="G59" s="41"/>
      <c r="H59" s="41"/>
      <c r="I59" s="41"/>
      <c r="J59" s="41"/>
      <c r="K59" s="41"/>
      <c r="L59" s="41"/>
      <c r="M59" s="97">
        <f t="shared" si="19"/>
        <v>140</v>
      </c>
      <c r="N59" s="140">
        <v>36</v>
      </c>
      <c r="O59" s="141"/>
      <c r="P59" s="80">
        <f t="shared" si="20"/>
        <v>36</v>
      </c>
      <c r="Q59" s="140">
        <v>34</v>
      </c>
      <c r="R59" s="141"/>
      <c r="S59" s="80">
        <f t="shared" si="21"/>
        <v>34</v>
      </c>
      <c r="T59" s="140">
        <v>36</v>
      </c>
      <c r="U59" s="141"/>
      <c r="V59" s="80">
        <f t="shared" si="22"/>
        <v>36</v>
      </c>
      <c r="W59" s="140">
        <v>32</v>
      </c>
      <c r="X59" s="141"/>
      <c r="Y59" s="80">
        <f t="shared" si="23"/>
        <v>32</v>
      </c>
      <c r="Z59" s="140"/>
      <c r="AA59" s="141"/>
      <c r="AB59" s="80">
        <f t="shared" si="24"/>
        <v>0</v>
      </c>
      <c r="AC59" s="140"/>
      <c r="AD59" s="141"/>
      <c r="AE59" s="56">
        <f t="shared" si="25"/>
        <v>0</v>
      </c>
    </row>
    <row r="60" spans="1:31" ht="12.75">
      <c r="A60" s="21"/>
      <c r="B60" s="10" t="s">
        <v>122</v>
      </c>
      <c r="C60" s="149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19"/>
        <v>0</v>
      </c>
      <c r="N60" s="140"/>
      <c r="O60" s="141"/>
      <c r="P60" s="80">
        <f t="shared" si="20"/>
        <v>0</v>
      </c>
      <c r="Q60" s="140"/>
      <c r="R60" s="141"/>
      <c r="S60" s="80">
        <f t="shared" si="21"/>
        <v>0</v>
      </c>
      <c r="T60" s="140"/>
      <c r="U60" s="141"/>
      <c r="V60" s="80">
        <f t="shared" si="22"/>
        <v>0</v>
      </c>
      <c r="W60" s="140"/>
      <c r="X60" s="141"/>
      <c r="Y60" s="80">
        <f t="shared" si="23"/>
        <v>0</v>
      </c>
      <c r="Z60" s="140"/>
      <c r="AA60" s="141"/>
      <c r="AB60" s="80">
        <f t="shared" si="24"/>
        <v>0</v>
      </c>
      <c r="AC60" s="140"/>
      <c r="AD60" s="141"/>
      <c r="AE60" s="56">
        <f t="shared" si="25"/>
        <v>0</v>
      </c>
    </row>
    <row r="61" spans="1:31" ht="12.75">
      <c r="A61" s="148"/>
      <c r="B61" s="151" t="s">
        <v>123</v>
      </c>
      <c r="C61" s="115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19"/>
        <v>0</v>
      </c>
      <c r="N61" s="140"/>
      <c r="O61" s="141"/>
      <c r="P61" s="80">
        <f t="shared" si="20"/>
        <v>0</v>
      </c>
      <c r="Q61" s="140"/>
      <c r="R61" s="141"/>
      <c r="S61" s="80">
        <f t="shared" si="21"/>
        <v>0</v>
      </c>
      <c r="T61" s="140"/>
      <c r="U61" s="141"/>
      <c r="V61" s="80">
        <f t="shared" si="22"/>
        <v>0</v>
      </c>
      <c r="W61" s="140"/>
      <c r="X61" s="141"/>
      <c r="Y61" s="80">
        <f t="shared" si="23"/>
        <v>0</v>
      </c>
      <c r="Z61" s="140"/>
      <c r="AA61" s="141"/>
      <c r="AB61" s="80">
        <f t="shared" si="24"/>
        <v>0</v>
      </c>
      <c r="AC61" s="140"/>
      <c r="AD61" s="141"/>
      <c r="AE61" s="56">
        <f t="shared" si="25"/>
        <v>0</v>
      </c>
    </row>
    <row r="62" spans="1:31" ht="25.5">
      <c r="A62" s="153" t="s">
        <v>125</v>
      </c>
      <c r="B62" s="152" t="s">
        <v>128</v>
      </c>
      <c r="C62" s="115"/>
      <c r="D62" s="40"/>
      <c r="E62" s="163"/>
      <c r="F62" s="41">
        <v>207</v>
      </c>
      <c r="G62" s="41"/>
      <c r="H62" s="41"/>
      <c r="I62" s="41"/>
      <c r="J62" s="41"/>
      <c r="K62" s="41"/>
      <c r="L62" s="41"/>
      <c r="M62" s="97">
        <f t="shared" si="19"/>
        <v>207</v>
      </c>
      <c r="N62" s="140"/>
      <c r="O62" s="141"/>
      <c r="P62" s="80">
        <f t="shared" si="20"/>
        <v>0</v>
      </c>
      <c r="Q62" s="140"/>
      <c r="R62" s="141"/>
      <c r="S62" s="80">
        <f t="shared" si="21"/>
        <v>0</v>
      </c>
      <c r="T62" s="140"/>
      <c r="U62" s="141"/>
      <c r="V62" s="80">
        <f t="shared" si="22"/>
        <v>0</v>
      </c>
      <c r="W62" s="140"/>
      <c r="X62" s="141"/>
      <c r="Y62" s="80">
        <f t="shared" si="23"/>
        <v>0</v>
      </c>
      <c r="Z62" s="140"/>
      <c r="AA62" s="141"/>
      <c r="AB62" s="80">
        <f t="shared" si="24"/>
        <v>0</v>
      </c>
      <c r="AC62" s="140"/>
      <c r="AD62" s="141"/>
      <c r="AE62" s="56">
        <f t="shared" si="25"/>
        <v>0</v>
      </c>
    </row>
    <row r="63" spans="1:31" ht="12.75">
      <c r="A63" s="181" t="s">
        <v>304</v>
      </c>
      <c r="B63" s="183" t="s">
        <v>302</v>
      </c>
      <c r="C63" s="182"/>
      <c r="D63" s="40"/>
      <c r="E63" s="163"/>
      <c r="F63" s="41">
        <v>18</v>
      </c>
      <c r="G63" s="41"/>
      <c r="H63" s="41"/>
      <c r="I63" s="41"/>
      <c r="J63" s="41"/>
      <c r="K63" s="41"/>
      <c r="L63" s="41"/>
      <c r="M63" s="97">
        <f t="shared" si="19"/>
        <v>18</v>
      </c>
      <c r="N63" s="140"/>
      <c r="O63" s="141"/>
      <c r="P63" s="80">
        <f t="shared" si="20"/>
        <v>0</v>
      </c>
      <c r="Q63" s="140"/>
      <c r="R63" s="141"/>
      <c r="S63" s="80">
        <f t="shared" si="21"/>
        <v>0</v>
      </c>
      <c r="T63" s="140"/>
      <c r="U63" s="141"/>
      <c r="V63" s="80">
        <f t="shared" si="22"/>
        <v>0</v>
      </c>
      <c r="W63" s="140"/>
      <c r="X63" s="141"/>
      <c r="Y63" s="80">
        <f t="shared" si="23"/>
        <v>0</v>
      </c>
      <c r="Z63" s="140"/>
      <c r="AA63" s="141"/>
      <c r="AB63" s="80"/>
      <c r="AC63" s="140"/>
      <c r="AD63" s="141"/>
      <c r="AE63" s="56"/>
    </row>
    <row r="64" spans="1:31" ht="12.75">
      <c r="A64" s="21" t="s">
        <v>129</v>
      </c>
      <c r="B64" s="147" t="s">
        <v>126</v>
      </c>
      <c r="C64" s="115"/>
      <c r="D64" s="40"/>
      <c r="E64" s="163"/>
      <c r="F64" s="41">
        <v>220</v>
      </c>
      <c r="G64" s="41"/>
      <c r="H64" s="41"/>
      <c r="I64" s="41"/>
      <c r="J64" s="41"/>
      <c r="K64" s="41"/>
      <c r="L64" s="41"/>
      <c r="M64" s="97">
        <f t="shared" si="19"/>
        <v>220</v>
      </c>
      <c r="N64" s="140"/>
      <c r="O64" s="141"/>
      <c r="P64" s="80">
        <f t="shared" si="20"/>
        <v>0</v>
      </c>
      <c r="Q64" s="140"/>
      <c r="R64" s="141"/>
      <c r="S64" s="80">
        <f t="shared" si="21"/>
        <v>0</v>
      </c>
      <c r="T64" s="140"/>
      <c r="U64" s="141"/>
      <c r="V64" s="80">
        <f t="shared" si="22"/>
        <v>0</v>
      </c>
      <c r="W64" s="140"/>
      <c r="X64" s="141"/>
      <c r="Y64" s="80">
        <f t="shared" si="23"/>
        <v>0</v>
      </c>
      <c r="Z64" s="140"/>
      <c r="AA64" s="141"/>
      <c r="AB64" s="80">
        <f t="shared" si="24"/>
        <v>0</v>
      </c>
      <c r="AC64" s="140"/>
      <c r="AD64" s="141"/>
      <c r="AE64" s="56">
        <f t="shared" si="25"/>
        <v>0</v>
      </c>
    </row>
    <row r="65" spans="1:31" ht="25.5">
      <c r="A65" s="153" t="s">
        <v>270</v>
      </c>
      <c r="B65" s="147" t="s">
        <v>130</v>
      </c>
      <c r="C65" s="115"/>
      <c r="D65" s="40"/>
      <c r="E65" s="163"/>
      <c r="F65" s="41">
        <v>310</v>
      </c>
      <c r="G65" s="41"/>
      <c r="H65" s="41"/>
      <c r="I65" s="41"/>
      <c r="J65" s="41"/>
      <c r="K65" s="41"/>
      <c r="L65" s="41"/>
      <c r="M65" s="97">
        <f t="shared" si="19"/>
        <v>310</v>
      </c>
      <c r="N65" s="140"/>
      <c r="O65" s="141"/>
      <c r="P65" s="80">
        <f t="shared" si="20"/>
        <v>0</v>
      </c>
      <c r="Q65" s="140"/>
      <c r="R65" s="141"/>
      <c r="S65" s="80">
        <f t="shared" si="21"/>
        <v>0</v>
      </c>
      <c r="T65" s="140"/>
      <c r="U65" s="141"/>
      <c r="V65" s="80">
        <f t="shared" si="22"/>
        <v>0</v>
      </c>
      <c r="W65" s="140"/>
      <c r="X65" s="141"/>
      <c r="Y65" s="80">
        <f t="shared" si="23"/>
        <v>0</v>
      </c>
      <c r="Z65" s="140"/>
      <c r="AA65" s="141"/>
      <c r="AB65" s="80">
        <f t="shared" si="24"/>
        <v>0</v>
      </c>
      <c r="AC65" s="140"/>
      <c r="AD65" s="141"/>
      <c r="AE65" s="56">
        <f t="shared" si="25"/>
        <v>0</v>
      </c>
    </row>
    <row r="66" spans="1:31" ht="12.75">
      <c r="A66" s="21"/>
      <c r="B66" s="11" t="s">
        <v>132</v>
      </c>
      <c r="C66" s="115"/>
      <c r="D66" s="40">
        <f>SUM(D44:D65)</f>
        <v>0</v>
      </c>
      <c r="E66" s="163"/>
      <c r="F66" s="41">
        <f aca="true" t="shared" si="26" ref="F66:AE66">SUM(F44:F65)</f>
        <v>1945</v>
      </c>
      <c r="G66" s="41">
        <f t="shared" si="26"/>
        <v>0</v>
      </c>
      <c r="H66" s="41">
        <f t="shared" si="26"/>
        <v>0</v>
      </c>
      <c r="I66" s="41"/>
      <c r="J66" s="41">
        <f t="shared" si="26"/>
        <v>0</v>
      </c>
      <c r="K66" s="41">
        <f t="shared" si="26"/>
        <v>0</v>
      </c>
      <c r="L66" s="41">
        <f t="shared" si="26"/>
        <v>0</v>
      </c>
      <c r="M66" s="98">
        <f t="shared" si="26"/>
        <v>1945</v>
      </c>
      <c r="N66" s="40">
        <f t="shared" si="26"/>
        <v>308</v>
      </c>
      <c r="O66" s="40">
        <f t="shared" si="26"/>
        <v>0</v>
      </c>
      <c r="P66" s="56">
        <f>SUM(P44:P65)</f>
        <v>308</v>
      </c>
      <c r="Q66" s="40">
        <f t="shared" si="26"/>
        <v>289</v>
      </c>
      <c r="R66" s="40">
        <f t="shared" si="26"/>
        <v>0</v>
      </c>
      <c r="S66" s="56">
        <f t="shared" si="26"/>
        <v>289</v>
      </c>
      <c r="T66" s="40">
        <f t="shared" si="26"/>
        <v>308</v>
      </c>
      <c r="U66" s="40">
        <f t="shared" si="26"/>
        <v>0</v>
      </c>
      <c r="V66" s="56">
        <f t="shared" si="26"/>
        <v>308</v>
      </c>
      <c r="W66" s="40">
        <f t="shared" si="26"/>
        <v>269</v>
      </c>
      <c r="X66" s="40">
        <f t="shared" si="26"/>
        <v>0</v>
      </c>
      <c r="Y66" s="56">
        <f t="shared" si="26"/>
        <v>269</v>
      </c>
      <c r="Z66" s="40">
        <f t="shared" si="26"/>
        <v>0</v>
      </c>
      <c r="AA66" s="40">
        <f t="shared" si="26"/>
        <v>0</v>
      </c>
      <c r="AB66" s="56">
        <f t="shared" si="26"/>
        <v>0</v>
      </c>
      <c r="AC66" s="40">
        <f t="shared" si="26"/>
        <v>0</v>
      </c>
      <c r="AD66" s="40">
        <f t="shared" si="26"/>
        <v>0</v>
      </c>
      <c r="AE66" s="56">
        <f t="shared" si="26"/>
        <v>0</v>
      </c>
    </row>
    <row r="67" spans="1:31" ht="13.5" thickBot="1">
      <c r="A67" s="144"/>
      <c r="B67" s="131" t="s">
        <v>21</v>
      </c>
      <c r="C67" s="119"/>
      <c r="D67" s="155">
        <f>D34+D38+D42+D66</f>
        <v>110</v>
      </c>
      <c r="E67" s="156">
        <f>E34+E38+E42+E66</f>
        <v>2970</v>
      </c>
      <c r="F67" s="156">
        <f>F34+F38+F42+F66</f>
        <v>2604</v>
      </c>
      <c r="G67" s="156">
        <f aca="true" t="shared" si="27" ref="G67:AE67">G34+G38+G42+G66</f>
        <v>1761</v>
      </c>
      <c r="H67" s="156">
        <f t="shared" si="27"/>
        <v>1053</v>
      </c>
      <c r="I67" s="156">
        <f>I34+H38+I42+I66</f>
        <v>644</v>
      </c>
      <c r="J67" s="156">
        <f t="shared" si="27"/>
        <v>140</v>
      </c>
      <c r="K67" s="156">
        <f t="shared" si="27"/>
        <v>550</v>
      </c>
      <c r="L67" s="156">
        <f t="shared" si="27"/>
        <v>74</v>
      </c>
      <c r="M67" s="157">
        <f t="shared" si="27"/>
        <v>4145</v>
      </c>
      <c r="N67" s="93">
        <f t="shared" si="27"/>
        <v>532</v>
      </c>
      <c r="O67" s="93">
        <f t="shared" si="27"/>
        <v>216</v>
      </c>
      <c r="P67" s="93">
        <f>P34+P38+P42+P66</f>
        <v>748</v>
      </c>
      <c r="Q67" s="93">
        <f t="shared" si="27"/>
        <v>295</v>
      </c>
      <c r="R67" s="93">
        <f t="shared" si="27"/>
        <v>324</v>
      </c>
      <c r="S67" s="93">
        <f t="shared" si="27"/>
        <v>619</v>
      </c>
      <c r="T67" s="93">
        <f t="shared" si="27"/>
        <v>407</v>
      </c>
      <c r="U67" s="93">
        <f t="shared" si="27"/>
        <v>116</v>
      </c>
      <c r="V67" s="93">
        <f t="shared" si="27"/>
        <v>523</v>
      </c>
      <c r="W67" s="93">
        <f t="shared" si="27"/>
        <v>269</v>
      </c>
      <c r="X67" s="93">
        <f t="shared" si="27"/>
        <v>115</v>
      </c>
      <c r="Y67" s="93">
        <f t="shared" si="27"/>
        <v>384</v>
      </c>
      <c r="Z67" s="255">
        <f t="shared" si="27"/>
        <v>310.2</v>
      </c>
      <c r="AA67" s="255">
        <f t="shared" si="27"/>
        <v>261.8</v>
      </c>
      <c r="AB67" s="255">
        <f t="shared" si="27"/>
        <v>572</v>
      </c>
      <c r="AC67" s="93">
        <f t="shared" si="27"/>
        <v>0</v>
      </c>
      <c r="AD67" s="93">
        <f t="shared" si="27"/>
        <v>682</v>
      </c>
      <c r="AE67" s="93">
        <f t="shared" si="27"/>
        <v>682</v>
      </c>
    </row>
    <row r="68" spans="1:31" ht="13.5" thickBot="1">
      <c r="A68" s="145"/>
      <c r="B68" s="146"/>
      <c r="C68" s="146"/>
      <c r="D68" s="47"/>
      <c r="E68" s="166"/>
      <c r="F68" s="48"/>
      <c r="G68" s="48"/>
      <c r="H68" s="48"/>
      <c r="I68" s="48"/>
      <c r="J68" s="48"/>
      <c r="K68" s="48"/>
      <c r="L68" s="48"/>
      <c r="M68" s="49"/>
      <c r="N68" s="474">
        <f>P67/22</f>
        <v>34</v>
      </c>
      <c r="O68" s="475"/>
      <c r="P68" s="475"/>
      <c r="Q68" s="476">
        <f>S67/20</f>
        <v>30.95</v>
      </c>
      <c r="R68" s="475"/>
      <c r="S68" s="475"/>
      <c r="T68" s="477">
        <f>V67/20</f>
        <v>26.15</v>
      </c>
      <c r="U68" s="478"/>
      <c r="V68" s="479"/>
      <c r="W68" s="477">
        <f>Y67/16</f>
        <v>24</v>
      </c>
      <c r="X68" s="478"/>
      <c r="Y68" s="479"/>
      <c r="Z68" s="476">
        <f>AB67/20</f>
        <v>28.6</v>
      </c>
      <c r="AA68" s="475"/>
      <c r="AB68" s="475"/>
      <c r="AC68" s="476">
        <f>AE67/20</f>
        <v>34.1</v>
      </c>
      <c r="AD68" s="475"/>
      <c r="AE68" s="480"/>
    </row>
    <row r="69" ht="12.75">
      <c r="I69" s="193">
        <f>I67/E67</f>
        <v>0.21683501683501682</v>
      </c>
    </row>
    <row r="71" spans="1:37" ht="15">
      <c r="A71" s="29" t="s">
        <v>305</v>
      </c>
      <c r="B71" s="67"/>
      <c r="C71" s="67"/>
      <c r="D71" s="67"/>
      <c r="E71" s="67"/>
      <c r="F71" s="67"/>
      <c r="G71" s="159"/>
      <c r="H71" s="159"/>
      <c r="I71" s="159"/>
      <c r="J71" s="67"/>
      <c r="K71" s="67"/>
      <c r="L71" s="68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70"/>
      <c r="X71" s="70"/>
      <c r="Y71" s="70"/>
      <c r="Z71" s="69"/>
      <c r="AA71" s="69"/>
      <c r="AB71" s="69"/>
      <c r="AC71" s="69"/>
      <c r="AD71" s="69"/>
      <c r="AE71" s="69"/>
      <c r="AF71" s="70"/>
      <c r="AG71" s="70"/>
      <c r="AH71" s="70"/>
      <c r="AI71" s="70"/>
      <c r="AJ71" s="70"/>
      <c r="AK71" s="70"/>
    </row>
    <row r="72" spans="1:37" ht="15">
      <c r="A72" s="71" t="s">
        <v>54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72"/>
      <c r="O72" s="72"/>
      <c r="P72" s="72"/>
      <c r="Q72" s="72"/>
      <c r="R72" s="72"/>
      <c r="S72" s="69"/>
      <c r="T72" s="69"/>
      <c r="U72" s="69"/>
      <c r="V72" s="69"/>
      <c r="W72" s="70"/>
      <c r="X72" s="70"/>
      <c r="Y72" s="70"/>
      <c r="Z72" s="69"/>
      <c r="AA72" s="69"/>
      <c r="AB72" s="69"/>
      <c r="AC72" s="69"/>
      <c r="AD72" s="69"/>
      <c r="AE72" s="69"/>
      <c r="AF72" s="70"/>
      <c r="AG72" s="70"/>
      <c r="AH72" s="70"/>
      <c r="AI72" s="70"/>
      <c r="AJ72" s="70"/>
      <c r="AK72" s="70"/>
    </row>
    <row r="73" spans="1:37" ht="15">
      <c r="A73" s="73" t="s">
        <v>55</v>
      </c>
      <c r="B73" s="71"/>
      <c r="C73" s="71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72"/>
      <c r="O73" s="72"/>
      <c r="P73" s="72"/>
      <c r="Q73" s="72"/>
      <c r="R73" s="72"/>
      <c r="S73" s="72"/>
      <c r="T73" s="69"/>
      <c r="U73" s="69"/>
      <c r="V73" s="69"/>
      <c r="W73" s="70"/>
      <c r="X73" s="70"/>
      <c r="Y73" s="70"/>
      <c r="Z73" s="72"/>
      <c r="AA73" s="72"/>
      <c r="AB73" s="72"/>
      <c r="AC73" s="72"/>
      <c r="AD73" s="72"/>
      <c r="AE73" s="72"/>
      <c r="AF73" s="70"/>
      <c r="AG73" s="70"/>
      <c r="AH73" s="70"/>
      <c r="AI73" s="70"/>
      <c r="AJ73" s="70"/>
      <c r="AK73" s="70"/>
    </row>
    <row r="74" spans="1:37" ht="15">
      <c r="A74" s="74" t="s">
        <v>56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5"/>
      <c r="O74" s="75"/>
      <c r="P74" s="75"/>
      <c r="Q74" s="75"/>
      <c r="R74" s="75"/>
      <c r="S74" s="75"/>
      <c r="T74" s="70"/>
      <c r="U74" s="70"/>
      <c r="V74" s="70"/>
      <c r="W74" s="70"/>
      <c r="X74" s="70"/>
      <c r="Y74" s="70"/>
      <c r="Z74" s="75"/>
      <c r="AA74" s="75"/>
      <c r="AB74" s="75"/>
      <c r="AC74" s="75"/>
      <c r="AD74" s="75"/>
      <c r="AE74" s="75"/>
      <c r="AF74" s="70"/>
      <c r="AG74" s="70"/>
      <c r="AH74" s="70"/>
      <c r="AI74" s="70"/>
      <c r="AJ74" s="70"/>
      <c r="AK74" s="70"/>
    </row>
    <row r="75" ht="15">
      <c r="A75" s="269" t="s">
        <v>265</v>
      </c>
    </row>
  </sheetData>
  <sheetProtection/>
  <mergeCells count="47">
    <mergeCell ref="Z20:AB20"/>
    <mergeCell ref="AC20:AE20"/>
    <mergeCell ref="Z68:AB68"/>
    <mergeCell ref="AC68:AE68"/>
    <mergeCell ref="Z19:AE19"/>
    <mergeCell ref="V21:V22"/>
    <mergeCell ref="W21:W22"/>
    <mergeCell ref="X21:X22"/>
    <mergeCell ref="Y21:Y22"/>
    <mergeCell ref="AD21:AD22"/>
    <mergeCell ref="AE21:AE22"/>
    <mergeCell ref="N68:P68"/>
    <mergeCell ref="Q68:S68"/>
    <mergeCell ref="T68:V68"/>
    <mergeCell ref="W68:Y68"/>
    <mergeCell ref="Z21:Z22"/>
    <mergeCell ref="AA21:AA22"/>
    <mergeCell ref="P21:P22"/>
    <mergeCell ref="Q21:Q22"/>
    <mergeCell ref="N21:N22"/>
    <mergeCell ref="O21:O22"/>
    <mergeCell ref="T21:T22"/>
    <mergeCell ref="U21:U22"/>
    <mergeCell ref="AB21:AB22"/>
    <mergeCell ref="AC21:AC22"/>
    <mergeCell ref="R21:R22"/>
    <mergeCell ref="S21:S22"/>
    <mergeCell ref="D20:D22"/>
    <mergeCell ref="F20:M20"/>
    <mergeCell ref="N20:P20"/>
    <mergeCell ref="Q20:S20"/>
    <mergeCell ref="T20:V20"/>
    <mergeCell ref="W20:Y20"/>
    <mergeCell ref="J21:J22"/>
    <mergeCell ref="K21:K22"/>
    <mergeCell ref="L21:L22"/>
    <mergeCell ref="M21:M22"/>
    <mergeCell ref="E20:E22"/>
    <mergeCell ref="I21:I22"/>
    <mergeCell ref="F21:G21"/>
    <mergeCell ref="A7:AE7"/>
    <mergeCell ref="A8:AE8"/>
    <mergeCell ref="A19:A22"/>
    <mergeCell ref="B19:B22"/>
    <mergeCell ref="D19:M19"/>
    <mergeCell ref="N19:S19"/>
    <mergeCell ref="T19:Y19"/>
  </mergeCells>
  <conditionalFormatting sqref="N68:AE68">
    <cfRule type="cellIs" priority="1" dxfId="1" operator="greaterThan" stopIfTrue="1">
      <formula>35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73"/>
  <sheetViews>
    <sheetView view="pageBreakPreview" zoomScale="130" zoomScaleNormal="115" zoomScaleSheetLayoutView="130" workbookViewId="0" topLeftCell="A1">
      <selection activeCell="O75" sqref="O75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6.421875" style="0" customWidth="1"/>
    <col min="4" max="4" width="6.00390625" style="0" customWidth="1"/>
    <col min="5" max="5" width="6.421875" style="0" customWidth="1"/>
    <col min="6" max="6" width="6.7109375" style="0" customWidth="1"/>
    <col min="7" max="9" width="7.140625" style="0" customWidth="1"/>
    <col min="10" max="10" width="5.00390625" style="0" customWidth="1"/>
    <col min="11" max="11" width="5.7109375" style="0" customWidth="1"/>
    <col min="12" max="12" width="5.8515625" style="0" customWidth="1"/>
    <col min="13" max="13" width="7.00390625" style="0" customWidth="1"/>
    <col min="14" max="14" width="6.421875" style="0" customWidth="1"/>
    <col min="15" max="16" width="7.00390625" style="0" customWidth="1"/>
    <col min="17" max="17" width="6.28125" style="0" customWidth="1"/>
    <col min="18" max="19" width="7.00390625" style="0" customWidth="1"/>
    <col min="20" max="20" width="6.7109375" style="0" hidden="1" customWidth="1"/>
    <col min="21" max="21" width="7.421875" style="0" hidden="1" customWidth="1"/>
    <col min="22" max="22" width="6.421875" style="0" hidden="1" customWidth="1"/>
    <col min="23" max="23" width="5.8515625" style="0" hidden="1" customWidth="1"/>
    <col min="24" max="24" width="6.57421875" style="0" hidden="1" customWidth="1"/>
    <col min="25" max="25" width="6.28125" style="0" hidden="1" customWidth="1"/>
    <col min="26" max="26" width="5.8515625" style="0" hidden="1" customWidth="1"/>
    <col min="27" max="27" width="7.421875" style="0" hidden="1" customWidth="1"/>
    <col min="28" max="31" width="5.8515625" style="0" hidden="1" customWidth="1"/>
  </cols>
  <sheetData>
    <row r="1" spans="16:28" ht="15.75">
      <c r="P1" s="194" t="s">
        <v>69</v>
      </c>
      <c r="Q1" s="194"/>
      <c r="R1" s="194"/>
      <c r="AB1" s="194" t="s">
        <v>161</v>
      </c>
    </row>
    <row r="2" spans="16:28" ht="15.75">
      <c r="P2" s="196" t="s">
        <v>65</v>
      </c>
      <c r="Q2" s="194"/>
      <c r="R2" s="194"/>
      <c r="AB2" s="194" t="s">
        <v>163</v>
      </c>
    </row>
    <row r="3" spans="16:28" ht="15.75">
      <c r="P3" s="194" t="s">
        <v>168</v>
      </c>
      <c r="Q3" s="194"/>
      <c r="R3" s="194"/>
      <c r="AB3" s="70"/>
    </row>
    <row r="4" spans="16:28" ht="15.75">
      <c r="P4" s="196" t="s">
        <v>300</v>
      </c>
      <c r="Q4" s="194"/>
      <c r="R4" s="194"/>
      <c r="AB4" s="70"/>
    </row>
    <row r="5" ht="15.75" hidden="1">
      <c r="AB5" s="195" t="s">
        <v>162</v>
      </c>
    </row>
    <row r="6" ht="8.25" customHeight="1">
      <c r="U6" s="70"/>
    </row>
    <row r="7" spans="1:31" ht="15.75">
      <c r="A7" s="425" t="s">
        <v>66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</row>
    <row r="8" spans="1:31" ht="15.75">
      <c r="A8" s="425" t="s">
        <v>62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</row>
    <row r="9" spans="1:31" ht="9" customHeight="1">
      <c r="A9" s="196"/>
      <c r="B9" s="197"/>
      <c r="C9" s="197"/>
      <c r="D9" s="198"/>
      <c r="E9" s="198"/>
      <c r="F9" s="198"/>
      <c r="G9" s="198"/>
      <c r="H9" s="198"/>
      <c r="I9" s="198"/>
      <c r="J9" s="197"/>
      <c r="K9" s="195"/>
      <c r="L9" s="199"/>
      <c r="M9" s="199"/>
      <c r="N9" s="195"/>
      <c r="O9" s="195"/>
      <c r="T9" s="200"/>
      <c r="U9" s="200"/>
      <c r="V9" s="194"/>
      <c r="W9" s="200"/>
      <c r="X9" s="200"/>
      <c r="Y9" s="200"/>
      <c r="Z9" s="194"/>
      <c r="AA9" s="194"/>
      <c r="AB9" s="194"/>
      <c r="AC9" s="194"/>
      <c r="AD9" s="194"/>
      <c r="AE9" s="194"/>
    </row>
    <row r="10" spans="1:31" s="108" customFormat="1" ht="12.75">
      <c r="A10" s="1"/>
      <c r="B10" s="2" t="s">
        <v>36</v>
      </c>
      <c r="C10" s="2"/>
      <c r="D10" s="5" t="s">
        <v>257</v>
      </c>
      <c r="E10" s="5"/>
      <c r="F10" s="5"/>
      <c r="G10" s="2"/>
      <c r="H10" s="2"/>
      <c r="I10" s="2"/>
      <c r="J10" s="2"/>
      <c r="K10" s="3"/>
      <c r="L10" s="4"/>
      <c r="M10" s="4"/>
      <c r="N10" s="3"/>
      <c r="O10" s="3"/>
      <c r="V10" s="70"/>
      <c r="W10" s="70"/>
      <c r="X10" s="70"/>
      <c r="Z10" s="3"/>
      <c r="AA10" s="3"/>
      <c r="AB10" s="3"/>
      <c r="AC10" s="3"/>
      <c r="AD10" s="3"/>
      <c r="AE10" s="3"/>
    </row>
    <row r="11" spans="1:31" s="108" customFormat="1" ht="12.75">
      <c r="A11" s="1"/>
      <c r="B11" s="2" t="s">
        <v>30</v>
      </c>
      <c r="C11" s="2"/>
      <c r="D11" s="5" t="s">
        <v>94</v>
      </c>
      <c r="E11" s="5"/>
      <c r="F11" s="5"/>
      <c r="G11" s="5"/>
      <c r="H11" s="5"/>
      <c r="I11" s="5"/>
      <c r="J11" s="5"/>
      <c r="K11" s="4"/>
      <c r="L11" s="4"/>
      <c r="M11" s="4"/>
      <c r="N11" s="3"/>
      <c r="O11" s="3"/>
      <c r="V11" s="70"/>
      <c r="W11" s="70"/>
      <c r="X11" s="70"/>
      <c r="Z11" s="3"/>
      <c r="AA11" s="3"/>
      <c r="AB11" s="3"/>
      <c r="AC11" s="3"/>
      <c r="AD11" s="3"/>
      <c r="AE11" s="3"/>
    </row>
    <row r="12" spans="1:31" s="108" customFormat="1" ht="12.75">
      <c r="A12" s="1"/>
      <c r="B12" s="2" t="s">
        <v>89</v>
      </c>
      <c r="C12" s="2"/>
      <c r="D12" s="421" t="s">
        <v>253</v>
      </c>
      <c r="E12" s="421"/>
      <c r="F12" s="2"/>
      <c r="G12" s="2"/>
      <c r="H12" s="2"/>
      <c r="I12" s="2"/>
      <c r="J12" s="2"/>
      <c r="K12" s="3"/>
      <c r="L12" s="4"/>
      <c r="M12" s="4"/>
      <c r="N12" s="3"/>
      <c r="O12" s="3"/>
      <c r="V12" s="70"/>
      <c r="W12" s="70"/>
      <c r="X12" s="70"/>
      <c r="Z12" s="3"/>
      <c r="AA12" s="3"/>
      <c r="AB12" s="3"/>
      <c r="AC12" s="3"/>
      <c r="AD12" s="3"/>
      <c r="AE12" s="3"/>
    </row>
    <row r="13" spans="1:31" s="108" customFormat="1" ht="12.75">
      <c r="A13" s="1"/>
      <c r="B13" s="3" t="s">
        <v>31</v>
      </c>
      <c r="C13" s="3"/>
      <c r="D13" s="4" t="s">
        <v>254</v>
      </c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70"/>
      <c r="V13" s="70"/>
      <c r="W13" s="70"/>
      <c r="X13" s="70"/>
      <c r="Z13" s="3"/>
      <c r="AA13" s="3"/>
      <c r="AB13" s="3"/>
      <c r="AC13" s="3"/>
      <c r="AD13" s="3"/>
      <c r="AE13" s="3"/>
    </row>
    <row r="14" spans="1:31" s="108" customFormat="1" ht="12.75">
      <c r="A14" s="1"/>
      <c r="B14" s="3" t="s">
        <v>10</v>
      </c>
      <c r="C14" s="3"/>
      <c r="D14" s="4" t="s">
        <v>96</v>
      </c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Z14" s="3"/>
      <c r="AA14" s="3"/>
      <c r="AB14" s="3"/>
      <c r="AC14" s="3"/>
      <c r="AD14" s="3"/>
      <c r="AE14" s="3"/>
    </row>
    <row r="15" spans="1:31" s="108" customFormat="1" ht="12.75">
      <c r="A15" s="1"/>
      <c r="B15" s="8" t="s">
        <v>43</v>
      </c>
      <c r="C15" s="8"/>
      <c r="D15" s="4" t="s">
        <v>34</v>
      </c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Z15" s="3"/>
      <c r="AA15" s="3"/>
      <c r="AB15" s="3"/>
      <c r="AC15" s="3"/>
      <c r="AD15" s="3"/>
      <c r="AE15" s="3"/>
    </row>
    <row r="16" spans="1:31" s="108" customFormat="1" ht="12.75">
      <c r="A16" s="1"/>
      <c r="B16" s="8" t="s">
        <v>41</v>
      </c>
      <c r="C16" s="8"/>
      <c r="D16" s="4" t="s">
        <v>34</v>
      </c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Z16" s="3"/>
      <c r="AA16" s="3"/>
      <c r="AB16" s="3"/>
      <c r="AC16" s="3"/>
      <c r="AD16" s="3"/>
      <c r="AE16" s="3"/>
    </row>
    <row r="17" spans="1:31" s="108" customFormat="1" ht="12.75">
      <c r="A17" s="1"/>
      <c r="B17" s="3" t="s">
        <v>32</v>
      </c>
      <c r="C17" s="3"/>
      <c r="D17" s="5">
        <v>50</v>
      </c>
      <c r="E17" s="5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Z17" s="3"/>
      <c r="AA17" s="3"/>
      <c r="AB17" s="3"/>
      <c r="AC17" s="3"/>
      <c r="AD17" s="3"/>
      <c r="AE17" s="3"/>
    </row>
    <row r="18" spans="1:31" s="108" customFormat="1" ht="13.5" thickBot="1">
      <c r="A18" s="1"/>
      <c r="B18" s="3" t="s">
        <v>33</v>
      </c>
      <c r="C18" s="3"/>
      <c r="D18" s="4" t="s">
        <v>227</v>
      </c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Z18" s="3"/>
      <c r="AA18" s="3"/>
      <c r="AB18" s="3"/>
      <c r="AC18" s="3"/>
      <c r="AD18" s="3"/>
      <c r="AE18" s="3"/>
    </row>
    <row r="19" spans="1:31" ht="13.5" thickBot="1">
      <c r="A19" s="494" t="s">
        <v>266</v>
      </c>
      <c r="B19" s="496" t="s">
        <v>50</v>
      </c>
      <c r="C19" s="491" t="s">
        <v>311</v>
      </c>
      <c r="D19" s="430" t="s">
        <v>12</v>
      </c>
      <c r="E19" s="431"/>
      <c r="F19" s="432"/>
      <c r="G19" s="433"/>
      <c r="H19" s="433"/>
      <c r="I19" s="433"/>
      <c r="J19" s="433"/>
      <c r="K19" s="433"/>
      <c r="L19" s="433"/>
      <c r="M19" s="434"/>
      <c r="N19" s="435" t="s">
        <v>99</v>
      </c>
      <c r="O19" s="436"/>
      <c r="P19" s="436"/>
      <c r="Q19" s="436"/>
      <c r="R19" s="436"/>
      <c r="S19" s="437"/>
      <c r="T19" s="435" t="s">
        <v>98</v>
      </c>
      <c r="U19" s="436"/>
      <c r="V19" s="436"/>
      <c r="W19" s="436"/>
      <c r="X19" s="436"/>
      <c r="Y19" s="437"/>
      <c r="Z19" s="438" t="s">
        <v>133</v>
      </c>
      <c r="AA19" s="439"/>
      <c r="AB19" s="439"/>
      <c r="AC19" s="439"/>
      <c r="AD19" s="439"/>
      <c r="AE19" s="440"/>
    </row>
    <row r="20" spans="1:31" ht="13.5" thickBot="1">
      <c r="A20" s="495"/>
      <c r="B20" s="497"/>
      <c r="C20" s="492"/>
      <c r="D20" s="441" t="s">
        <v>146</v>
      </c>
      <c r="E20" s="457" t="s">
        <v>145</v>
      </c>
      <c r="F20" s="446" t="s">
        <v>26</v>
      </c>
      <c r="G20" s="447"/>
      <c r="H20" s="447"/>
      <c r="I20" s="447"/>
      <c r="J20" s="447"/>
      <c r="K20" s="447"/>
      <c r="L20" s="447"/>
      <c r="M20" s="448"/>
      <c r="N20" s="449" t="s">
        <v>37</v>
      </c>
      <c r="O20" s="450"/>
      <c r="P20" s="451"/>
      <c r="Q20" s="446" t="s">
        <v>38</v>
      </c>
      <c r="R20" s="450"/>
      <c r="S20" s="452"/>
      <c r="T20" s="449" t="s">
        <v>37</v>
      </c>
      <c r="U20" s="450"/>
      <c r="V20" s="451"/>
      <c r="W20" s="446" t="s">
        <v>38</v>
      </c>
      <c r="X20" s="450"/>
      <c r="Y20" s="452"/>
      <c r="Z20" s="422" t="s">
        <v>37</v>
      </c>
      <c r="AA20" s="423"/>
      <c r="AB20" s="424"/>
      <c r="AC20" s="460" t="s">
        <v>38</v>
      </c>
      <c r="AD20" s="423"/>
      <c r="AE20" s="461"/>
    </row>
    <row r="21" spans="1:31" ht="27" customHeight="1">
      <c r="A21" s="495"/>
      <c r="B21" s="497"/>
      <c r="C21" s="492"/>
      <c r="D21" s="442"/>
      <c r="E21" s="458"/>
      <c r="F21" s="462" t="s">
        <v>143</v>
      </c>
      <c r="G21" s="463"/>
      <c r="H21" s="169"/>
      <c r="I21" s="464" t="s">
        <v>144</v>
      </c>
      <c r="J21" s="466" t="s">
        <v>47</v>
      </c>
      <c r="K21" s="466" t="s">
        <v>46</v>
      </c>
      <c r="L21" s="466" t="s">
        <v>45</v>
      </c>
      <c r="M21" s="468" t="s">
        <v>44</v>
      </c>
      <c r="N21" s="455" t="s">
        <v>39</v>
      </c>
      <c r="O21" s="453" t="s">
        <v>11</v>
      </c>
      <c r="P21" s="444" t="s">
        <v>40</v>
      </c>
      <c r="Q21" s="470" t="s">
        <v>39</v>
      </c>
      <c r="R21" s="453" t="s">
        <v>11</v>
      </c>
      <c r="S21" s="444" t="s">
        <v>40</v>
      </c>
      <c r="T21" s="455" t="s">
        <v>39</v>
      </c>
      <c r="U21" s="453" t="s">
        <v>11</v>
      </c>
      <c r="V21" s="444" t="s">
        <v>40</v>
      </c>
      <c r="W21" s="470" t="s">
        <v>39</v>
      </c>
      <c r="X21" s="453" t="s">
        <v>11</v>
      </c>
      <c r="Y21" s="444" t="s">
        <v>40</v>
      </c>
      <c r="Z21" s="455" t="s">
        <v>39</v>
      </c>
      <c r="AA21" s="453" t="s">
        <v>11</v>
      </c>
      <c r="AB21" s="444" t="s">
        <v>40</v>
      </c>
      <c r="AC21" s="470" t="s">
        <v>39</v>
      </c>
      <c r="AD21" s="453" t="s">
        <v>11</v>
      </c>
      <c r="AE21" s="472" t="s">
        <v>40</v>
      </c>
    </row>
    <row r="22" spans="1:31" ht="24.75" thickBot="1">
      <c r="A22" s="495"/>
      <c r="B22" s="497"/>
      <c r="C22" s="493"/>
      <c r="D22" s="443"/>
      <c r="E22" s="459"/>
      <c r="F22" s="128" t="s">
        <v>27</v>
      </c>
      <c r="G22" s="168" t="s">
        <v>28</v>
      </c>
      <c r="H22" s="174" t="s">
        <v>149</v>
      </c>
      <c r="I22" s="465"/>
      <c r="J22" s="467"/>
      <c r="K22" s="467"/>
      <c r="L22" s="467"/>
      <c r="M22" s="469"/>
      <c r="N22" s="456"/>
      <c r="O22" s="454"/>
      <c r="P22" s="445"/>
      <c r="Q22" s="471"/>
      <c r="R22" s="454"/>
      <c r="S22" s="445"/>
      <c r="T22" s="456"/>
      <c r="U22" s="454"/>
      <c r="V22" s="445"/>
      <c r="W22" s="471"/>
      <c r="X22" s="454"/>
      <c r="Y22" s="445"/>
      <c r="Z22" s="456"/>
      <c r="AA22" s="454"/>
      <c r="AB22" s="445"/>
      <c r="AC22" s="471"/>
      <c r="AD22" s="454"/>
      <c r="AE22" s="473"/>
    </row>
    <row r="23" spans="1:31" ht="12" customHeight="1">
      <c r="A23" s="16" t="s">
        <v>0</v>
      </c>
      <c r="B23" s="25" t="s">
        <v>53</v>
      </c>
      <c r="C23" s="167"/>
      <c r="D23" s="58"/>
      <c r="E23" s="77"/>
      <c r="F23" s="59"/>
      <c r="G23" s="59"/>
      <c r="H23" s="173"/>
      <c r="I23" s="59">
        <f>I32+H36+I40</f>
        <v>262</v>
      </c>
      <c r="J23" s="60"/>
      <c r="K23" s="60"/>
      <c r="L23" s="60"/>
      <c r="M23" s="61"/>
      <c r="N23" s="62"/>
      <c r="O23" s="76"/>
      <c r="P23" s="79"/>
      <c r="Q23" s="77"/>
      <c r="R23" s="64"/>
      <c r="S23" s="82"/>
      <c r="T23" s="66"/>
      <c r="U23" s="84"/>
      <c r="V23" s="79"/>
      <c r="W23" s="85"/>
      <c r="X23" s="86"/>
      <c r="Y23" s="87"/>
      <c r="Z23" s="135"/>
      <c r="AA23" s="135"/>
      <c r="AB23" s="135"/>
      <c r="AC23" s="135"/>
      <c r="AD23" s="135"/>
      <c r="AE23" s="160"/>
    </row>
    <row r="24" spans="1:31" ht="12.75">
      <c r="A24" s="24" t="s">
        <v>1</v>
      </c>
      <c r="B24" s="207" t="s">
        <v>142</v>
      </c>
      <c r="C24" s="278"/>
      <c r="D24" s="162">
        <v>0</v>
      </c>
      <c r="E24" s="162">
        <f>D24*27</f>
        <v>0</v>
      </c>
      <c r="F24" s="31">
        <v>0</v>
      </c>
      <c r="G24" s="31">
        <v>0</v>
      </c>
      <c r="H24" s="170">
        <f aca="true" t="shared" si="0" ref="H24:H30">G24-I24</f>
        <v>0</v>
      </c>
      <c r="I24" s="180">
        <f>ROUND(G24*0.27,0)</f>
        <v>0</v>
      </c>
      <c r="J24" s="32">
        <v>0</v>
      </c>
      <c r="K24" s="31">
        <v>0</v>
      </c>
      <c r="L24" s="31">
        <v>0</v>
      </c>
      <c r="M24" s="97">
        <f>F24+H24+J24+L24</f>
        <v>0</v>
      </c>
      <c r="N24" s="99"/>
      <c r="O24" s="100"/>
      <c r="P24" s="88">
        <f aca="true" t="shared" si="1" ref="P24:P32">SUM(N24:O24)</f>
        <v>0</v>
      </c>
      <c r="Q24" s="101"/>
      <c r="R24" s="100"/>
      <c r="S24" s="80">
        <f aca="true" t="shared" si="2" ref="S24:S32">SUM(Q24:R24)</f>
        <v>0</v>
      </c>
      <c r="T24" s="99"/>
      <c r="U24" s="100"/>
      <c r="V24" s="80">
        <f aca="true" t="shared" si="3" ref="V24:V32">SUM(T24:U24)</f>
        <v>0</v>
      </c>
      <c r="W24" s="101"/>
      <c r="X24" s="100"/>
      <c r="Y24" s="80">
        <f aca="true" t="shared" si="4" ref="Y24:Y32">SUM(W24:X24)</f>
        <v>0</v>
      </c>
      <c r="Z24" s="139"/>
      <c r="AA24" s="139"/>
      <c r="AB24" s="136">
        <f>SUM(Z24:AA24)</f>
        <v>0</v>
      </c>
      <c r="AC24" s="139"/>
      <c r="AD24" s="139"/>
      <c r="AE24" s="161">
        <f>SUM(AC24:AD24)</f>
        <v>0</v>
      </c>
    </row>
    <row r="25" spans="1:31" ht="12.75">
      <c r="A25" s="24" t="s">
        <v>85</v>
      </c>
      <c r="B25" s="207" t="s">
        <v>86</v>
      </c>
      <c r="C25" s="279"/>
      <c r="D25" s="277" t="s">
        <v>264</v>
      </c>
      <c r="E25" s="162"/>
      <c r="F25" s="270">
        <v>10</v>
      </c>
      <c r="G25" s="270">
        <v>26</v>
      </c>
      <c r="H25" s="170">
        <f t="shared" si="0"/>
        <v>18</v>
      </c>
      <c r="I25" s="180">
        <f aca="true" t="shared" si="5" ref="I25:I30">ROUND(G25*0.29,0)</f>
        <v>8</v>
      </c>
      <c r="J25" s="32"/>
      <c r="K25" s="31"/>
      <c r="L25" s="31"/>
      <c r="M25" s="272" t="str">
        <f>CONCATENATE(SUM(F25:G25),"*")</f>
        <v>36*</v>
      </c>
      <c r="N25" s="99" t="str">
        <f>CONCATENATE(F25,"*")</f>
        <v>10*</v>
      </c>
      <c r="O25" s="100" t="str">
        <f>CONCATENATE(G25,"*")</f>
        <v>26*</v>
      </c>
      <c r="P25" s="80" t="str">
        <f>CONCATENATE(SUM(F25:G25),"*")</f>
        <v>36*</v>
      </c>
      <c r="Q25" s="101"/>
      <c r="R25" s="100"/>
      <c r="S25" s="80"/>
      <c r="T25" s="99"/>
      <c r="U25" s="100"/>
      <c r="V25" s="80"/>
      <c r="W25" s="101"/>
      <c r="X25" s="100"/>
      <c r="Y25" s="80"/>
      <c r="Z25" s="139"/>
      <c r="AA25" s="139"/>
      <c r="AB25" s="136">
        <f aca="true" t="shared" si="6" ref="AB25:AB31">SUM(Z25:AA25)</f>
        <v>0</v>
      </c>
      <c r="AC25" s="139"/>
      <c r="AD25" s="139"/>
      <c r="AE25" s="161">
        <f aca="true" t="shared" si="7" ref="AE25:AE31">SUM(AC25:AD25)</f>
        <v>0</v>
      </c>
    </row>
    <row r="26" spans="1:31" ht="12.75">
      <c r="A26" s="14" t="s">
        <v>2</v>
      </c>
      <c r="B26" s="114" t="s">
        <v>135</v>
      </c>
      <c r="C26" s="279" t="s">
        <v>87</v>
      </c>
      <c r="D26" s="188">
        <v>5</v>
      </c>
      <c r="E26" s="175">
        <f aca="true" t="shared" si="8" ref="E26:E31">D26*27</f>
        <v>135</v>
      </c>
      <c r="F26" s="176">
        <f>TRUNC((E26-SUM(K26))*0.3)</f>
        <v>27</v>
      </c>
      <c r="G26" s="176">
        <f aca="true" t="shared" si="9" ref="G26:G31">E26-F26-K26</f>
        <v>63</v>
      </c>
      <c r="H26" s="170">
        <f t="shared" si="0"/>
        <v>45</v>
      </c>
      <c r="I26" s="180">
        <f t="shared" si="5"/>
        <v>18</v>
      </c>
      <c r="J26" s="34">
        <v>6</v>
      </c>
      <c r="K26" s="34">
        <f aca="true" t="shared" si="10" ref="K26:K31">D26*9</f>
        <v>45</v>
      </c>
      <c r="L26" s="34">
        <v>6</v>
      </c>
      <c r="M26" s="97">
        <f>F26+G26</f>
        <v>90</v>
      </c>
      <c r="N26" s="99">
        <f aca="true" t="shared" si="11" ref="N26:O28">F26</f>
        <v>27</v>
      </c>
      <c r="O26" s="100">
        <f t="shared" si="11"/>
        <v>63</v>
      </c>
      <c r="P26" s="80">
        <f t="shared" si="1"/>
        <v>90</v>
      </c>
      <c r="Q26" s="101"/>
      <c r="R26" s="100"/>
      <c r="S26" s="80">
        <f>SUM(Q26:R26)</f>
        <v>0</v>
      </c>
      <c r="T26" s="99"/>
      <c r="U26" s="100"/>
      <c r="V26" s="80">
        <f>SUM(T26:U26)</f>
        <v>0</v>
      </c>
      <c r="W26" s="101"/>
      <c r="X26" s="100"/>
      <c r="Y26" s="80">
        <f>SUM(W26:X26)</f>
        <v>0</v>
      </c>
      <c r="Z26" s="139"/>
      <c r="AA26" s="139"/>
      <c r="AB26" s="136">
        <f>SUM(Z26:AA26)</f>
        <v>0</v>
      </c>
      <c r="AC26" s="139"/>
      <c r="AD26" s="139"/>
      <c r="AE26" s="161">
        <f>SUM(AC26:AD26)</f>
        <v>0</v>
      </c>
    </row>
    <row r="27" spans="1:31" ht="12.75">
      <c r="A27" s="14" t="s">
        <v>13</v>
      </c>
      <c r="B27" s="275" t="s">
        <v>136</v>
      </c>
      <c r="C27" s="279" t="s">
        <v>87</v>
      </c>
      <c r="D27" s="188">
        <v>5</v>
      </c>
      <c r="E27" s="175">
        <f t="shared" si="8"/>
        <v>135</v>
      </c>
      <c r="F27" s="176">
        <f>TRUNC((E27-SUM(K27))*0.3)</f>
        <v>27</v>
      </c>
      <c r="G27" s="176">
        <f t="shared" si="9"/>
        <v>63</v>
      </c>
      <c r="H27" s="170">
        <f t="shared" si="0"/>
        <v>45</v>
      </c>
      <c r="I27" s="180">
        <f t="shared" si="5"/>
        <v>18</v>
      </c>
      <c r="J27" s="34">
        <v>6</v>
      </c>
      <c r="K27" s="34">
        <f t="shared" si="10"/>
        <v>45</v>
      </c>
      <c r="L27" s="34">
        <v>6</v>
      </c>
      <c r="M27" s="97">
        <f>F27+G27</f>
        <v>90</v>
      </c>
      <c r="N27" s="99">
        <f t="shared" si="11"/>
        <v>27</v>
      </c>
      <c r="O27" s="100">
        <f t="shared" si="11"/>
        <v>63</v>
      </c>
      <c r="P27" s="80">
        <f t="shared" si="1"/>
        <v>90</v>
      </c>
      <c r="Q27" s="99"/>
      <c r="R27" s="100"/>
      <c r="S27" s="80">
        <f t="shared" si="2"/>
        <v>0</v>
      </c>
      <c r="T27" s="99"/>
      <c r="U27" s="100"/>
      <c r="V27" s="80">
        <f t="shared" si="3"/>
        <v>0</v>
      </c>
      <c r="W27" s="101"/>
      <c r="X27" s="100"/>
      <c r="Y27" s="80">
        <f t="shared" si="4"/>
        <v>0</v>
      </c>
      <c r="Z27" s="139"/>
      <c r="AA27" s="139"/>
      <c r="AB27" s="136">
        <f t="shared" si="6"/>
        <v>0</v>
      </c>
      <c r="AC27" s="139"/>
      <c r="AD27" s="139"/>
      <c r="AE27" s="161">
        <f t="shared" si="7"/>
        <v>0</v>
      </c>
    </row>
    <row r="28" spans="1:31" ht="25.5">
      <c r="A28" s="14" t="s">
        <v>14</v>
      </c>
      <c r="B28" s="114" t="s">
        <v>255</v>
      </c>
      <c r="C28" s="279" t="s">
        <v>87</v>
      </c>
      <c r="D28" s="188">
        <v>20</v>
      </c>
      <c r="E28" s="175">
        <f t="shared" si="8"/>
        <v>540</v>
      </c>
      <c r="F28" s="176">
        <f>TRUNC((E28-SUM(K28))*0.3)</f>
        <v>108</v>
      </c>
      <c r="G28" s="176">
        <f t="shared" si="9"/>
        <v>252</v>
      </c>
      <c r="H28" s="170">
        <f t="shared" si="0"/>
        <v>179</v>
      </c>
      <c r="I28" s="180">
        <f t="shared" si="5"/>
        <v>73</v>
      </c>
      <c r="J28" s="36">
        <v>30</v>
      </c>
      <c r="K28" s="34">
        <f t="shared" si="10"/>
        <v>180</v>
      </c>
      <c r="L28" s="34">
        <v>12</v>
      </c>
      <c r="M28" s="97">
        <f>F28+G28</f>
        <v>360</v>
      </c>
      <c r="N28" s="99">
        <f t="shared" si="11"/>
        <v>108</v>
      </c>
      <c r="O28" s="100">
        <f t="shared" si="11"/>
        <v>252</v>
      </c>
      <c r="P28" s="80">
        <f t="shared" si="1"/>
        <v>360</v>
      </c>
      <c r="Q28" s="101"/>
      <c r="R28" s="100"/>
      <c r="S28" s="80">
        <f t="shared" si="2"/>
        <v>0</v>
      </c>
      <c r="T28" s="99"/>
      <c r="U28" s="100"/>
      <c r="V28" s="80">
        <f t="shared" si="3"/>
        <v>0</v>
      </c>
      <c r="W28" s="101"/>
      <c r="X28" s="100"/>
      <c r="Y28" s="80">
        <f t="shared" si="4"/>
        <v>0</v>
      </c>
      <c r="Z28" s="139"/>
      <c r="AA28" s="139"/>
      <c r="AB28" s="136">
        <f t="shared" si="6"/>
        <v>0</v>
      </c>
      <c r="AC28" s="139"/>
      <c r="AD28" s="139"/>
      <c r="AE28" s="161">
        <f t="shared" si="7"/>
        <v>0</v>
      </c>
    </row>
    <row r="29" spans="1:31" ht="25.5">
      <c r="A29" s="14" t="s">
        <v>15</v>
      </c>
      <c r="B29" s="276" t="s">
        <v>256</v>
      </c>
      <c r="C29" s="279" t="s">
        <v>87</v>
      </c>
      <c r="D29" s="188">
        <v>10</v>
      </c>
      <c r="E29" s="175">
        <f t="shared" si="8"/>
        <v>270</v>
      </c>
      <c r="F29" s="176">
        <f>TRUNC((E29-SUM(K29))*0.3)</f>
        <v>54</v>
      </c>
      <c r="G29" s="176">
        <f t="shared" si="9"/>
        <v>126</v>
      </c>
      <c r="H29" s="170">
        <f t="shared" si="0"/>
        <v>89</v>
      </c>
      <c r="I29" s="180">
        <f t="shared" si="5"/>
        <v>37</v>
      </c>
      <c r="J29" s="34">
        <v>15</v>
      </c>
      <c r="K29" s="34">
        <f t="shared" si="10"/>
        <v>90</v>
      </c>
      <c r="L29" s="34">
        <v>6</v>
      </c>
      <c r="M29" s="97">
        <f>F29+G29</f>
        <v>180</v>
      </c>
      <c r="N29" s="99"/>
      <c r="O29" s="100"/>
      <c r="P29" s="80">
        <f t="shared" si="1"/>
        <v>0</v>
      </c>
      <c r="Q29" s="101">
        <f aca="true" t="shared" si="12" ref="Q29:R31">F29</f>
        <v>54</v>
      </c>
      <c r="R29" s="100">
        <f t="shared" si="12"/>
        <v>126</v>
      </c>
      <c r="S29" s="80">
        <f t="shared" si="2"/>
        <v>180</v>
      </c>
      <c r="T29" s="99"/>
      <c r="U29" s="100"/>
      <c r="V29" s="80">
        <f t="shared" si="3"/>
        <v>0</v>
      </c>
      <c r="W29" s="101"/>
      <c r="X29" s="100"/>
      <c r="Y29" s="80">
        <f t="shared" si="4"/>
        <v>0</v>
      </c>
      <c r="Z29" s="139"/>
      <c r="AA29" s="139"/>
      <c r="AB29" s="136">
        <f t="shared" si="6"/>
        <v>0</v>
      </c>
      <c r="AC29" s="139"/>
      <c r="AD29" s="139"/>
      <c r="AE29" s="161">
        <f t="shared" si="7"/>
        <v>0</v>
      </c>
    </row>
    <row r="30" spans="1:31" ht="12.75">
      <c r="A30" s="14" t="s">
        <v>16</v>
      </c>
      <c r="B30" s="114" t="s">
        <v>140</v>
      </c>
      <c r="C30" s="279" t="s">
        <v>87</v>
      </c>
      <c r="D30" s="188">
        <v>5</v>
      </c>
      <c r="E30" s="175">
        <f t="shared" si="8"/>
        <v>135</v>
      </c>
      <c r="F30" s="176">
        <f>TRUNC((E30-SUM(K30))*0.3)</f>
        <v>27</v>
      </c>
      <c r="G30" s="176">
        <f t="shared" si="9"/>
        <v>63</v>
      </c>
      <c r="H30" s="170">
        <f t="shared" si="0"/>
        <v>45</v>
      </c>
      <c r="I30" s="180">
        <f t="shared" si="5"/>
        <v>18</v>
      </c>
      <c r="J30" s="34">
        <v>20</v>
      </c>
      <c r="K30" s="34">
        <f t="shared" si="10"/>
        <v>45</v>
      </c>
      <c r="L30" s="34">
        <v>8</v>
      </c>
      <c r="M30" s="97">
        <f>F30+G30</f>
        <v>90</v>
      </c>
      <c r="N30" s="99"/>
      <c r="O30" s="100"/>
      <c r="P30" s="80">
        <f t="shared" si="1"/>
        <v>0</v>
      </c>
      <c r="Q30" s="101">
        <f t="shared" si="12"/>
        <v>27</v>
      </c>
      <c r="R30" s="100">
        <f t="shared" si="12"/>
        <v>63</v>
      </c>
      <c r="S30" s="80">
        <f t="shared" si="2"/>
        <v>90</v>
      </c>
      <c r="T30" s="99"/>
      <c r="U30" s="100"/>
      <c r="V30" s="80">
        <f t="shared" si="3"/>
        <v>0</v>
      </c>
      <c r="W30" s="101"/>
      <c r="X30" s="100"/>
      <c r="Y30" s="80">
        <f t="shared" si="4"/>
        <v>0</v>
      </c>
      <c r="Z30" s="139"/>
      <c r="AA30" s="139"/>
      <c r="AB30" s="136">
        <f t="shared" si="6"/>
        <v>0</v>
      </c>
      <c r="AC30" s="139"/>
      <c r="AD30" s="139"/>
      <c r="AE30" s="161">
        <f t="shared" si="7"/>
        <v>0</v>
      </c>
    </row>
    <row r="31" spans="1:31" ht="12.75">
      <c r="A31" s="14" t="s">
        <v>19</v>
      </c>
      <c r="B31" s="114" t="s">
        <v>29</v>
      </c>
      <c r="C31" s="279"/>
      <c r="D31" s="188">
        <v>5</v>
      </c>
      <c r="E31" s="175">
        <f t="shared" si="8"/>
        <v>135</v>
      </c>
      <c r="F31" s="34">
        <v>0</v>
      </c>
      <c r="G31" s="176">
        <f t="shared" si="9"/>
        <v>90</v>
      </c>
      <c r="H31" s="170"/>
      <c r="I31" s="180">
        <f>ROUND(G31*1,0)</f>
        <v>90</v>
      </c>
      <c r="J31" s="34"/>
      <c r="K31" s="34">
        <f t="shared" si="10"/>
        <v>45</v>
      </c>
      <c r="L31" s="34"/>
      <c r="M31" s="97">
        <f>F31+H31+J31+L31</f>
        <v>0</v>
      </c>
      <c r="N31" s="99"/>
      <c r="O31" s="100"/>
      <c r="P31" s="80">
        <f t="shared" si="1"/>
        <v>0</v>
      </c>
      <c r="Q31" s="101">
        <f t="shared" si="12"/>
        <v>0</v>
      </c>
      <c r="R31" s="100">
        <f t="shared" si="12"/>
        <v>90</v>
      </c>
      <c r="S31" s="80">
        <f t="shared" si="2"/>
        <v>90</v>
      </c>
      <c r="T31" s="99"/>
      <c r="U31" s="100"/>
      <c r="V31" s="80">
        <f t="shared" si="3"/>
        <v>0</v>
      </c>
      <c r="W31" s="101"/>
      <c r="X31" s="100"/>
      <c r="Y31" s="80">
        <f t="shared" si="4"/>
        <v>0</v>
      </c>
      <c r="Z31" s="139"/>
      <c r="AA31" s="139"/>
      <c r="AB31" s="136">
        <f t="shared" si="6"/>
        <v>0</v>
      </c>
      <c r="AC31" s="139"/>
      <c r="AD31" s="139"/>
      <c r="AE31" s="161">
        <f t="shared" si="7"/>
        <v>0</v>
      </c>
    </row>
    <row r="32" spans="1:31" ht="12.75">
      <c r="A32" s="15"/>
      <c r="B32" s="115" t="s">
        <v>42</v>
      </c>
      <c r="C32" s="11"/>
      <c r="D32" s="163">
        <f aca="true" t="shared" si="13" ref="D32:O32">SUM(D24:D31)</f>
        <v>50</v>
      </c>
      <c r="E32" s="163">
        <f t="shared" si="13"/>
        <v>1350</v>
      </c>
      <c r="F32" s="41">
        <f t="shared" si="13"/>
        <v>253</v>
      </c>
      <c r="G32" s="41">
        <f t="shared" si="13"/>
        <v>683</v>
      </c>
      <c r="H32" s="41">
        <f t="shared" si="13"/>
        <v>421</v>
      </c>
      <c r="I32" s="41">
        <f t="shared" si="13"/>
        <v>262</v>
      </c>
      <c r="J32" s="41">
        <f t="shared" si="13"/>
        <v>77</v>
      </c>
      <c r="K32" s="41">
        <f t="shared" si="13"/>
        <v>450</v>
      </c>
      <c r="L32" s="41">
        <f t="shared" si="13"/>
        <v>38</v>
      </c>
      <c r="M32" s="98">
        <f t="shared" si="13"/>
        <v>810</v>
      </c>
      <c r="N32" s="92">
        <f t="shared" si="13"/>
        <v>162</v>
      </c>
      <c r="O32" s="55">
        <f t="shared" si="13"/>
        <v>378</v>
      </c>
      <c r="P32" s="80">
        <f t="shared" si="1"/>
        <v>540</v>
      </c>
      <c r="Q32" s="92">
        <f>SUM(Q24:Q31)</f>
        <v>81</v>
      </c>
      <c r="R32" s="55">
        <f>SUM(R24:R31)</f>
        <v>279</v>
      </c>
      <c r="S32" s="80">
        <f t="shared" si="2"/>
        <v>360</v>
      </c>
      <c r="T32" s="92">
        <f>SUM(T24:T31)</f>
        <v>0</v>
      </c>
      <c r="U32" s="55">
        <f>SUM(U24:U31)</f>
        <v>0</v>
      </c>
      <c r="V32" s="80">
        <f t="shared" si="3"/>
        <v>0</v>
      </c>
      <c r="W32" s="92">
        <f>SUM(W24:W31)</f>
        <v>0</v>
      </c>
      <c r="X32" s="55">
        <f>SUM(X24:X31)</f>
        <v>0</v>
      </c>
      <c r="Y32" s="56">
        <f t="shared" si="4"/>
        <v>0</v>
      </c>
      <c r="Z32" s="92">
        <f>SUM(Z24:Z31)</f>
        <v>0</v>
      </c>
      <c r="AA32" s="55">
        <f>SUM(AA24:AA31)</f>
        <v>0</v>
      </c>
      <c r="AB32" s="80">
        <f>SUM(Z32:AA32)</f>
        <v>0</v>
      </c>
      <c r="AC32" s="92">
        <f>SUM(AC24:AC31)</f>
        <v>0</v>
      </c>
      <c r="AD32" s="55">
        <f>SUM(AD24:AD31)</f>
        <v>0</v>
      </c>
      <c r="AE32" s="56">
        <f>SUM(AC32:AD32)</f>
        <v>0</v>
      </c>
    </row>
    <row r="33" spans="1:31" s="91" customFormat="1" ht="12.75" hidden="1">
      <c r="A33" s="89" t="s">
        <v>4</v>
      </c>
      <c r="B33" s="90" t="s">
        <v>24</v>
      </c>
      <c r="C33" s="116"/>
      <c r="D33" s="56"/>
      <c r="E33" s="78"/>
      <c r="F33" s="44"/>
      <c r="G33" s="43"/>
      <c r="H33" s="172"/>
      <c r="I33" s="43"/>
      <c r="J33" s="43"/>
      <c r="K33" s="43"/>
      <c r="L33" s="43"/>
      <c r="M33" s="45"/>
      <c r="N33" s="46"/>
      <c r="O33" s="65"/>
      <c r="P33" s="80"/>
      <c r="Q33" s="78"/>
      <c r="R33" s="81"/>
      <c r="S33" s="83"/>
      <c r="T33" s="46"/>
      <c r="U33" s="65"/>
      <c r="V33" s="80"/>
      <c r="W33" s="78"/>
      <c r="X33" s="81"/>
      <c r="Y33" s="138"/>
      <c r="Z33" s="43"/>
      <c r="AA33" s="43"/>
      <c r="AB33" s="43"/>
      <c r="AC33" s="43"/>
      <c r="AD33" s="43"/>
      <c r="AE33" s="43"/>
    </row>
    <row r="34" spans="1:31" ht="25.5" hidden="1">
      <c r="A34" s="154" t="s">
        <v>6</v>
      </c>
      <c r="B34" s="96" t="s">
        <v>141</v>
      </c>
      <c r="C34" s="123" t="s">
        <v>87</v>
      </c>
      <c r="D34" s="40">
        <v>0</v>
      </c>
      <c r="E34" s="177">
        <f>D34*27</f>
        <v>0</v>
      </c>
      <c r="F34" s="176">
        <f>TRUNC((E34-SUM(K34))*0.3)</f>
        <v>0</v>
      </c>
      <c r="G34" s="176">
        <f>E34-F34-J34-K34-L34</f>
        <v>0</v>
      </c>
      <c r="H34" s="170">
        <f>G34-I34</f>
        <v>0</v>
      </c>
      <c r="I34" s="180">
        <f>ROUND(G34*0.29,0)</f>
        <v>0</v>
      </c>
      <c r="J34" s="34"/>
      <c r="K34" s="34">
        <f>D34*9</f>
        <v>0</v>
      </c>
      <c r="L34" s="34"/>
      <c r="M34" s="97">
        <f>F34+G34+J34+L34</f>
        <v>0</v>
      </c>
      <c r="N34" s="99"/>
      <c r="O34" s="100"/>
      <c r="P34" s="80">
        <f>SUM(N34:O34)</f>
        <v>0</v>
      </c>
      <c r="Q34" s="101"/>
      <c r="R34" s="100"/>
      <c r="S34" s="80">
        <f>SUM(Q34:R34)</f>
        <v>0</v>
      </c>
      <c r="T34" s="99"/>
      <c r="U34" s="100"/>
      <c r="V34" s="80">
        <f>SUM(T34:U34)</f>
        <v>0</v>
      </c>
      <c r="W34" s="101"/>
      <c r="X34" s="100"/>
      <c r="Y34" s="80">
        <f>SUM(W34:X34)</f>
        <v>0</v>
      </c>
      <c r="Z34" s="139"/>
      <c r="AA34" s="139"/>
      <c r="AB34" s="136">
        <f>SUM(Z34:AA34)</f>
        <v>0</v>
      </c>
      <c r="AC34" s="158"/>
      <c r="AD34" s="158">
        <f>I34</f>
        <v>0</v>
      </c>
      <c r="AE34" s="161">
        <f>SUM(AC34:AD34)</f>
        <v>0</v>
      </c>
    </row>
    <row r="35" spans="1:31" ht="38.25" hidden="1">
      <c r="A35" s="154" t="s">
        <v>7</v>
      </c>
      <c r="B35" s="10" t="s">
        <v>151</v>
      </c>
      <c r="C35" s="123" t="s">
        <v>87</v>
      </c>
      <c r="D35" s="33">
        <v>0</v>
      </c>
      <c r="E35" s="178">
        <f>D35*27</f>
        <v>0</v>
      </c>
      <c r="F35" s="176">
        <f>TRUNC((E35-SUM(K35))*0.3)</f>
        <v>0</v>
      </c>
      <c r="G35" s="176">
        <f>E35-F35-J35-K35-L35</f>
        <v>0</v>
      </c>
      <c r="H35" s="170">
        <f>G35-I35</f>
        <v>0</v>
      </c>
      <c r="I35" s="180">
        <f>ROUND(G35*0.29,0)</f>
        <v>0</v>
      </c>
      <c r="J35" s="34"/>
      <c r="K35" s="34">
        <f>D35*9</f>
        <v>0</v>
      </c>
      <c r="L35" s="34"/>
      <c r="M35" s="97">
        <f>F35+G35+J35+L35</f>
        <v>0</v>
      </c>
      <c r="N35" s="99"/>
      <c r="O35" s="100"/>
      <c r="P35" s="80">
        <f>SUM(N35:O35)</f>
        <v>0</v>
      </c>
      <c r="Q35" s="101"/>
      <c r="R35" s="100"/>
      <c r="S35" s="80">
        <f>SUM(Q35:R35)</f>
        <v>0</v>
      </c>
      <c r="T35" s="99"/>
      <c r="U35" s="100"/>
      <c r="V35" s="80">
        <f>SUM(T35:U35)</f>
        <v>0</v>
      </c>
      <c r="W35" s="101"/>
      <c r="X35" s="100"/>
      <c r="Y35" s="80">
        <f>SUM(W35:X35)</f>
        <v>0</v>
      </c>
      <c r="Z35" s="139"/>
      <c r="AA35" s="139"/>
      <c r="AB35" s="136">
        <f>SUM(Z35:AA35)</f>
        <v>0</v>
      </c>
      <c r="AC35" s="139"/>
      <c r="AD35" s="158">
        <f>I35</f>
        <v>0</v>
      </c>
      <c r="AE35" s="161">
        <f>SUM(AC35:AD35)</f>
        <v>0</v>
      </c>
    </row>
    <row r="36" spans="1:31" ht="12.75" hidden="1">
      <c r="A36" s="18"/>
      <c r="B36" s="11" t="s">
        <v>42</v>
      </c>
      <c r="C36" s="115"/>
      <c r="D36" s="40">
        <f aca="true" t="shared" si="14" ref="D36:AD36">SUM(D34:D35)</f>
        <v>0</v>
      </c>
      <c r="E36" s="163">
        <f>SUM(E34:E35)</f>
        <v>0</v>
      </c>
      <c r="F36" s="41">
        <f t="shared" si="14"/>
        <v>0</v>
      </c>
      <c r="G36" s="41">
        <f t="shared" si="14"/>
        <v>0</v>
      </c>
      <c r="H36" s="41">
        <f>SUM(I34:I35)</f>
        <v>0</v>
      </c>
      <c r="J36" s="41">
        <f t="shared" si="14"/>
        <v>0</v>
      </c>
      <c r="K36" s="41">
        <f t="shared" si="14"/>
        <v>0</v>
      </c>
      <c r="L36" s="41">
        <f t="shared" si="14"/>
        <v>0</v>
      </c>
      <c r="M36" s="98">
        <f t="shared" si="14"/>
        <v>0</v>
      </c>
      <c r="N36" s="35">
        <f t="shared" si="14"/>
        <v>0</v>
      </c>
      <c r="O36" s="63">
        <f t="shared" si="14"/>
        <v>0</v>
      </c>
      <c r="P36" s="80">
        <f t="shared" si="14"/>
        <v>0</v>
      </c>
      <c r="Q36" s="35">
        <f t="shared" si="14"/>
        <v>0</v>
      </c>
      <c r="R36" s="63">
        <f t="shared" si="14"/>
        <v>0</v>
      </c>
      <c r="S36" s="80">
        <f t="shared" si="14"/>
        <v>0</v>
      </c>
      <c r="T36" s="35">
        <f t="shared" si="14"/>
        <v>0</v>
      </c>
      <c r="U36" s="63">
        <f t="shared" si="14"/>
        <v>0</v>
      </c>
      <c r="V36" s="80">
        <f t="shared" si="14"/>
        <v>0</v>
      </c>
      <c r="W36" s="35">
        <f t="shared" si="14"/>
        <v>0</v>
      </c>
      <c r="X36" s="63">
        <f t="shared" si="14"/>
        <v>0</v>
      </c>
      <c r="Y36" s="80">
        <f t="shared" si="14"/>
        <v>0</v>
      </c>
      <c r="Z36" s="35">
        <f t="shared" si="14"/>
        <v>0</v>
      </c>
      <c r="AA36" s="63">
        <f t="shared" si="14"/>
        <v>0</v>
      </c>
      <c r="AB36" s="80">
        <f t="shared" si="14"/>
        <v>0</v>
      </c>
      <c r="AC36" s="35">
        <f t="shared" si="14"/>
        <v>0</v>
      </c>
      <c r="AD36" s="63">
        <f t="shared" si="14"/>
        <v>0</v>
      </c>
      <c r="AE36" s="161">
        <f>SUM(AC36:AD36)</f>
        <v>0</v>
      </c>
    </row>
    <row r="37" spans="1:31" ht="12.75" hidden="1">
      <c r="A37" s="19" t="s">
        <v>5</v>
      </c>
      <c r="B37" s="12" t="s">
        <v>23</v>
      </c>
      <c r="C37" s="117"/>
      <c r="D37" s="56"/>
      <c r="E37" s="78"/>
      <c r="F37" s="44"/>
      <c r="G37" s="43"/>
      <c r="H37" s="172"/>
      <c r="I37" s="43"/>
      <c r="J37" s="43"/>
      <c r="K37" s="43"/>
      <c r="L37" s="43"/>
      <c r="M37" s="57"/>
      <c r="N37" s="42"/>
      <c r="O37" s="65"/>
      <c r="P37" s="80"/>
      <c r="Q37" s="78"/>
      <c r="R37" s="65"/>
      <c r="S37" s="83"/>
      <c r="T37" s="46"/>
      <c r="U37" s="65"/>
      <c r="V37" s="80"/>
      <c r="W37" s="78"/>
      <c r="X37" s="65"/>
      <c r="Y37" s="80"/>
      <c r="Z37" s="137"/>
      <c r="AA37" s="137"/>
      <c r="AB37" s="137"/>
      <c r="AC37" s="137"/>
      <c r="AD37" s="137"/>
      <c r="AE37" s="46"/>
    </row>
    <row r="38" spans="1:31" ht="12.75" hidden="1">
      <c r="A38" s="20" t="s">
        <v>9</v>
      </c>
      <c r="B38" s="10" t="s">
        <v>61</v>
      </c>
      <c r="C38" s="114"/>
      <c r="D38" s="33">
        <v>0</v>
      </c>
      <c r="E38" s="178">
        <f>D38*27</f>
        <v>0</v>
      </c>
      <c r="F38" s="179">
        <f>TRUNC((E38-SUM(K38))*0.3)</f>
        <v>0</v>
      </c>
      <c r="G38" s="179">
        <f>E38-F38-J38-K38-L38</f>
        <v>0</v>
      </c>
      <c r="H38" s="172"/>
      <c r="I38" s="179"/>
      <c r="J38" s="36"/>
      <c r="K38" s="36">
        <f>D38*9</f>
        <v>0</v>
      </c>
      <c r="L38" s="36"/>
      <c r="M38" s="97">
        <f>F38+G38+J38+L38</f>
        <v>0</v>
      </c>
      <c r="N38" s="102"/>
      <c r="O38" s="103"/>
      <c r="P38" s="80">
        <f>SUM(N38:O38)</f>
        <v>0</v>
      </c>
      <c r="Q38" s="101"/>
      <c r="R38" s="100"/>
      <c r="S38" s="80">
        <f>SUM(Q38:R38)</f>
        <v>0</v>
      </c>
      <c r="T38" s="99"/>
      <c r="U38" s="100"/>
      <c r="V38" s="80">
        <f>SUM(T38:U38)</f>
        <v>0</v>
      </c>
      <c r="W38" s="101"/>
      <c r="X38" s="100"/>
      <c r="Y38" s="80">
        <f>SUM(W38:X38)</f>
        <v>0</v>
      </c>
      <c r="Z38" s="139"/>
      <c r="AA38" s="139"/>
      <c r="AB38" s="136">
        <f>SUM(Z38:AA38)</f>
        <v>0</v>
      </c>
      <c r="AC38" s="139"/>
      <c r="AD38" s="139"/>
      <c r="AE38" s="161">
        <f>SUM(AC38:AD38)</f>
        <v>0</v>
      </c>
    </row>
    <row r="39" spans="1:31" ht="25.5" hidden="1">
      <c r="A39" s="20" t="s">
        <v>22</v>
      </c>
      <c r="B39" s="10" t="s">
        <v>68</v>
      </c>
      <c r="C39" s="114"/>
      <c r="D39" s="33">
        <v>0</v>
      </c>
      <c r="E39" s="178">
        <f>D39*27</f>
        <v>0</v>
      </c>
      <c r="F39" s="179">
        <f>TRUNC((E39-SUM(K39))*0.3)</f>
        <v>0</v>
      </c>
      <c r="G39" s="179">
        <f>E39-F39-J39-K39-L39</f>
        <v>0</v>
      </c>
      <c r="H39" s="172"/>
      <c r="I39" s="179"/>
      <c r="J39" s="36"/>
      <c r="K39" s="36">
        <f>D39*9</f>
        <v>0</v>
      </c>
      <c r="L39" s="36"/>
      <c r="M39" s="97">
        <f>F39+G39+J39+L39</f>
        <v>0</v>
      </c>
      <c r="N39" s="102"/>
      <c r="O39" s="103"/>
      <c r="P39" s="80">
        <f>SUM(N39:O39)</f>
        <v>0</v>
      </c>
      <c r="Q39" s="99">
        <f>$F39+$J39+$L39</f>
        <v>0</v>
      </c>
      <c r="R39" s="100">
        <f>$G39-$I39</f>
        <v>0</v>
      </c>
      <c r="S39" s="80">
        <f>SUM(Q39:R39)</f>
        <v>0</v>
      </c>
      <c r="T39" s="99"/>
      <c r="U39" s="100"/>
      <c r="V39" s="80">
        <f>SUM(T39:U39)</f>
        <v>0</v>
      </c>
      <c r="W39" s="101"/>
      <c r="X39" s="100"/>
      <c r="Y39" s="80">
        <f>SUM(W39:X39)</f>
        <v>0</v>
      </c>
      <c r="Z39" s="139"/>
      <c r="AA39" s="139"/>
      <c r="AB39" s="136">
        <f>SUM(Z39:AA39)</f>
        <v>0</v>
      </c>
      <c r="AC39" s="139"/>
      <c r="AD39" s="139"/>
      <c r="AE39" s="161">
        <f>SUM(AC39:AD39)</f>
        <v>0</v>
      </c>
    </row>
    <row r="40" spans="1:31" ht="13.5" hidden="1" thickBot="1">
      <c r="A40" s="21"/>
      <c r="B40" s="11" t="s">
        <v>131</v>
      </c>
      <c r="C40" s="115"/>
      <c r="D40" s="40">
        <f aca="true" t="shared" si="15" ref="D40:M40">SUM(D38:D39)</f>
        <v>0</v>
      </c>
      <c r="E40" s="40">
        <f>SUM(E38:E39)</f>
        <v>0</v>
      </c>
      <c r="F40" s="40">
        <f t="shared" si="15"/>
        <v>0</v>
      </c>
      <c r="G40" s="41">
        <f t="shared" si="15"/>
        <v>0</v>
      </c>
      <c r="H40" s="41">
        <f t="shared" si="15"/>
        <v>0</v>
      </c>
      <c r="I40" s="41">
        <f t="shared" si="15"/>
        <v>0</v>
      </c>
      <c r="J40" s="41">
        <f t="shared" si="15"/>
        <v>0</v>
      </c>
      <c r="K40" s="41">
        <f t="shared" si="15"/>
        <v>0</v>
      </c>
      <c r="L40" s="41">
        <f t="shared" si="15"/>
        <v>0</v>
      </c>
      <c r="M40" s="98">
        <f t="shared" si="15"/>
        <v>0</v>
      </c>
      <c r="N40" s="35">
        <f aca="true" t="shared" si="16" ref="N40:S40">SUM(N38:N39)</f>
        <v>0</v>
      </c>
      <c r="O40" s="63">
        <f t="shared" si="16"/>
        <v>0</v>
      </c>
      <c r="P40" s="80">
        <f t="shared" si="16"/>
        <v>0</v>
      </c>
      <c r="Q40" s="35">
        <f t="shared" si="16"/>
        <v>0</v>
      </c>
      <c r="R40" s="63">
        <f t="shared" si="16"/>
        <v>0</v>
      </c>
      <c r="S40" s="80">
        <f t="shared" si="16"/>
        <v>0</v>
      </c>
      <c r="T40" s="35">
        <f aca="true" t="shared" si="17" ref="T40:AE40">SUM(T37:T39)</f>
        <v>0</v>
      </c>
      <c r="U40" s="63">
        <f t="shared" si="17"/>
        <v>0</v>
      </c>
      <c r="V40" s="80">
        <f t="shared" si="17"/>
        <v>0</v>
      </c>
      <c r="W40" s="35">
        <f t="shared" si="17"/>
        <v>0</v>
      </c>
      <c r="X40" s="63">
        <f t="shared" si="17"/>
        <v>0</v>
      </c>
      <c r="Y40" s="80">
        <f t="shared" si="17"/>
        <v>0</v>
      </c>
      <c r="Z40" s="35">
        <f t="shared" si="17"/>
        <v>0</v>
      </c>
      <c r="AA40" s="63">
        <f t="shared" si="17"/>
        <v>0</v>
      </c>
      <c r="AB40" s="80">
        <f t="shared" si="17"/>
        <v>0</v>
      </c>
      <c r="AC40" s="35">
        <f t="shared" si="17"/>
        <v>0</v>
      </c>
      <c r="AD40" s="63">
        <f t="shared" si="17"/>
        <v>0</v>
      </c>
      <c r="AE40" s="56">
        <f t="shared" si="17"/>
        <v>0</v>
      </c>
    </row>
    <row r="41" spans="1:31" s="23" customFormat="1" ht="13.5" hidden="1" thickBot="1">
      <c r="A41" s="134" t="s">
        <v>100</v>
      </c>
      <c r="B41" s="132" t="s">
        <v>101</v>
      </c>
      <c r="C41" s="133"/>
      <c r="D41" s="142"/>
      <c r="E41" s="164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</row>
    <row r="42" spans="1:31" ht="12.75" hidden="1">
      <c r="A42" s="21" t="s">
        <v>102</v>
      </c>
      <c r="B42" s="147" t="s">
        <v>103</v>
      </c>
      <c r="C42" s="115"/>
      <c r="D42" s="40"/>
      <c r="E42" s="163"/>
      <c r="F42" s="41"/>
      <c r="G42" s="41"/>
      <c r="H42" s="41"/>
      <c r="I42" s="41"/>
      <c r="J42" s="41"/>
      <c r="K42" s="41"/>
      <c r="L42" s="41"/>
      <c r="M42" s="97">
        <f aca="true" t="shared" si="18" ref="M42:M63">F42+G42+J42+L42</f>
        <v>0</v>
      </c>
      <c r="N42" s="140"/>
      <c r="O42" s="141"/>
      <c r="P42" s="80">
        <f aca="true" t="shared" si="19" ref="P42:P63">SUM(N42:O42)</f>
        <v>0</v>
      </c>
      <c r="Q42" s="140"/>
      <c r="R42" s="141"/>
      <c r="S42" s="80">
        <f aca="true" t="shared" si="20" ref="S42:S63">SUM(Q42:R42)</f>
        <v>0</v>
      </c>
      <c r="T42" s="140"/>
      <c r="U42" s="141"/>
      <c r="V42" s="80">
        <f aca="true" t="shared" si="21" ref="V42:V63">SUM(T42:U42)</f>
        <v>0</v>
      </c>
      <c r="W42" s="140"/>
      <c r="X42" s="141"/>
      <c r="Y42" s="80">
        <f aca="true" t="shared" si="22" ref="Y42:Y63">SUM(W42:X42)</f>
        <v>0</v>
      </c>
      <c r="Z42" s="140"/>
      <c r="AA42" s="141"/>
      <c r="AB42" s="80">
        <f aca="true" t="shared" si="23" ref="AB42:AB63">SUM(Z42:AA42)</f>
        <v>0</v>
      </c>
      <c r="AC42" s="140"/>
      <c r="AD42" s="141"/>
      <c r="AE42" s="56">
        <f aca="true" t="shared" si="24" ref="AE42:AE63">SUM(AC42:AD42)</f>
        <v>0</v>
      </c>
    </row>
    <row r="43" spans="1:31" ht="12.75" hidden="1">
      <c r="A43" s="21"/>
      <c r="B43" s="10" t="s">
        <v>104</v>
      </c>
      <c r="C43" s="115"/>
      <c r="D43" s="40"/>
      <c r="E43" s="163"/>
      <c r="F43" s="41"/>
      <c r="G43" s="41"/>
      <c r="H43" s="41"/>
      <c r="I43" s="41"/>
      <c r="J43" s="41"/>
      <c r="K43" s="41"/>
      <c r="L43" s="41"/>
      <c r="M43" s="97">
        <f t="shared" si="18"/>
        <v>0</v>
      </c>
      <c r="N43" s="140"/>
      <c r="O43" s="141"/>
      <c r="P43" s="80">
        <f t="shared" si="19"/>
        <v>0</v>
      </c>
      <c r="Q43" s="140"/>
      <c r="R43" s="141"/>
      <c r="S43" s="80">
        <f t="shared" si="20"/>
        <v>0</v>
      </c>
      <c r="T43" s="140"/>
      <c r="U43" s="141"/>
      <c r="V43" s="80">
        <f t="shared" si="21"/>
        <v>0</v>
      </c>
      <c r="W43" s="140"/>
      <c r="X43" s="141"/>
      <c r="Y43" s="80">
        <f t="shared" si="22"/>
        <v>0</v>
      </c>
      <c r="Z43" s="140"/>
      <c r="AA43" s="141"/>
      <c r="AB43" s="80">
        <f t="shared" si="23"/>
        <v>0</v>
      </c>
      <c r="AC43" s="140"/>
      <c r="AD43" s="141"/>
      <c r="AE43" s="56">
        <f t="shared" si="24"/>
        <v>0</v>
      </c>
    </row>
    <row r="44" spans="1:31" ht="12.75" hidden="1">
      <c r="A44" s="21"/>
      <c r="B44" s="10" t="s">
        <v>105</v>
      </c>
      <c r="C44" s="115"/>
      <c r="D44" s="40"/>
      <c r="E44" s="163"/>
      <c r="F44" s="41"/>
      <c r="G44" s="41"/>
      <c r="H44" s="41"/>
      <c r="I44" s="41"/>
      <c r="J44" s="41"/>
      <c r="K44" s="41"/>
      <c r="L44" s="41"/>
      <c r="M44" s="97">
        <f t="shared" si="18"/>
        <v>0</v>
      </c>
      <c r="N44" s="140"/>
      <c r="O44" s="141"/>
      <c r="P44" s="80">
        <f t="shared" si="19"/>
        <v>0</v>
      </c>
      <c r="Q44" s="140"/>
      <c r="R44" s="141"/>
      <c r="S44" s="80">
        <f t="shared" si="20"/>
        <v>0</v>
      </c>
      <c r="T44" s="140"/>
      <c r="U44" s="141"/>
      <c r="V44" s="80">
        <f t="shared" si="21"/>
        <v>0</v>
      </c>
      <c r="W44" s="140"/>
      <c r="X44" s="141"/>
      <c r="Y44" s="80">
        <f t="shared" si="22"/>
        <v>0</v>
      </c>
      <c r="Z44" s="140"/>
      <c r="AA44" s="141"/>
      <c r="AB44" s="80">
        <f t="shared" si="23"/>
        <v>0</v>
      </c>
      <c r="AC44" s="140"/>
      <c r="AD44" s="141"/>
      <c r="AE44" s="56">
        <f t="shared" si="24"/>
        <v>0</v>
      </c>
    </row>
    <row r="45" spans="1:31" ht="12.75" hidden="1">
      <c r="A45" s="21" t="s">
        <v>106</v>
      </c>
      <c r="B45" s="147" t="s">
        <v>147</v>
      </c>
      <c r="C45" s="115"/>
      <c r="D45" s="40"/>
      <c r="E45" s="163"/>
      <c r="F45" s="41"/>
      <c r="G45" s="41"/>
      <c r="H45" s="41"/>
      <c r="I45" s="41"/>
      <c r="J45" s="41"/>
      <c r="K45" s="41"/>
      <c r="L45" s="41"/>
      <c r="M45" s="97">
        <f t="shared" si="18"/>
        <v>0</v>
      </c>
      <c r="N45" s="140"/>
      <c r="O45" s="141"/>
      <c r="P45" s="80">
        <f t="shared" si="19"/>
        <v>0</v>
      </c>
      <c r="Q45" s="140"/>
      <c r="R45" s="141"/>
      <c r="S45" s="80">
        <f t="shared" si="20"/>
        <v>0</v>
      </c>
      <c r="T45" s="140"/>
      <c r="U45" s="141"/>
      <c r="V45" s="80">
        <f t="shared" si="21"/>
        <v>0</v>
      </c>
      <c r="W45" s="140"/>
      <c r="X45" s="141"/>
      <c r="Y45" s="80">
        <f t="shared" si="22"/>
        <v>0</v>
      </c>
      <c r="Z45" s="140"/>
      <c r="AA45" s="141"/>
      <c r="AB45" s="80">
        <f t="shared" si="23"/>
        <v>0</v>
      </c>
      <c r="AC45" s="140"/>
      <c r="AD45" s="141"/>
      <c r="AE45" s="56">
        <f t="shared" si="24"/>
        <v>0</v>
      </c>
    </row>
    <row r="46" spans="1:31" ht="12.75" hidden="1">
      <c r="A46" s="21" t="s">
        <v>108</v>
      </c>
      <c r="B46" s="147" t="s">
        <v>107</v>
      </c>
      <c r="C46" s="115"/>
      <c r="D46" s="40"/>
      <c r="E46" s="163"/>
      <c r="F46" s="41"/>
      <c r="G46" s="41"/>
      <c r="H46" s="41"/>
      <c r="I46" s="41"/>
      <c r="J46" s="41"/>
      <c r="K46" s="41"/>
      <c r="L46" s="41"/>
      <c r="M46" s="97">
        <f>F46+G46+J46+L46</f>
        <v>0</v>
      </c>
      <c r="N46" s="140"/>
      <c r="O46" s="141"/>
      <c r="P46" s="80">
        <f t="shared" si="19"/>
        <v>0</v>
      </c>
      <c r="Q46" s="140"/>
      <c r="R46" s="141"/>
      <c r="S46" s="80">
        <f t="shared" si="20"/>
        <v>0</v>
      </c>
      <c r="T46" s="140"/>
      <c r="U46" s="141"/>
      <c r="V46" s="80">
        <f t="shared" si="21"/>
        <v>0</v>
      </c>
      <c r="W46" s="140"/>
      <c r="X46" s="141"/>
      <c r="Y46" s="80">
        <f t="shared" si="22"/>
        <v>0</v>
      </c>
      <c r="Z46" s="140"/>
      <c r="AA46" s="141"/>
      <c r="AB46" s="80">
        <f t="shared" si="23"/>
        <v>0</v>
      </c>
      <c r="AC46" s="140"/>
      <c r="AD46" s="141"/>
      <c r="AE46" s="56">
        <f t="shared" si="24"/>
        <v>0</v>
      </c>
    </row>
    <row r="47" spans="1:31" ht="12.75" hidden="1">
      <c r="A47" s="148" t="s">
        <v>109</v>
      </c>
      <c r="B47" s="105" t="s">
        <v>110</v>
      </c>
      <c r="C47" s="115"/>
      <c r="D47" s="40"/>
      <c r="E47" s="163"/>
      <c r="F47" s="41"/>
      <c r="G47" s="41"/>
      <c r="H47" s="41"/>
      <c r="I47" s="41"/>
      <c r="J47" s="41"/>
      <c r="K47" s="41"/>
      <c r="L47" s="41"/>
      <c r="M47" s="97">
        <f>F47+G47+J47+L47</f>
        <v>0</v>
      </c>
      <c r="N47" s="140"/>
      <c r="O47" s="141"/>
      <c r="P47" s="80">
        <f t="shared" si="19"/>
        <v>0</v>
      </c>
      <c r="Q47" s="140"/>
      <c r="R47" s="141"/>
      <c r="S47" s="80">
        <f t="shared" si="20"/>
        <v>0</v>
      </c>
      <c r="T47" s="140"/>
      <c r="U47" s="141"/>
      <c r="V47" s="80">
        <f t="shared" si="21"/>
        <v>0</v>
      </c>
      <c r="W47" s="140"/>
      <c r="X47" s="141"/>
      <c r="Y47" s="80">
        <f t="shared" si="22"/>
        <v>0</v>
      </c>
      <c r="Z47" s="140"/>
      <c r="AA47" s="141"/>
      <c r="AB47" s="80">
        <f t="shared" si="23"/>
        <v>0</v>
      </c>
      <c r="AC47" s="140"/>
      <c r="AD47" s="141"/>
      <c r="AE47" s="56">
        <f t="shared" si="24"/>
        <v>0</v>
      </c>
    </row>
    <row r="48" spans="1:31" ht="12.75" hidden="1">
      <c r="A48" s="21"/>
      <c r="B48" s="10" t="s">
        <v>111</v>
      </c>
      <c r="C48" s="115"/>
      <c r="D48" s="40"/>
      <c r="E48" s="163"/>
      <c r="F48" s="41"/>
      <c r="G48" s="41"/>
      <c r="H48" s="41"/>
      <c r="I48" s="41"/>
      <c r="J48" s="41"/>
      <c r="K48" s="41"/>
      <c r="L48" s="41"/>
      <c r="M48" s="97">
        <f t="shared" si="18"/>
        <v>0</v>
      </c>
      <c r="N48" s="140"/>
      <c r="O48" s="141"/>
      <c r="P48" s="80">
        <f t="shared" si="19"/>
        <v>0</v>
      </c>
      <c r="Q48" s="140"/>
      <c r="R48" s="141"/>
      <c r="S48" s="80">
        <f t="shared" si="20"/>
        <v>0</v>
      </c>
      <c r="T48" s="140"/>
      <c r="U48" s="141"/>
      <c r="V48" s="80">
        <f t="shared" si="21"/>
        <v>0</v>
      </c>
      <c r="W48" s="140"/>
      <c r="X48" s="141"/>
      <c r="Y48" s="80">
        <f t="shared" si="22"/>
        <v>0</v>
      </c>
      <c r="Z48" s="140"/>
      <c r="AA48" s="141"/>
      <c r="AB48" s="80">
        <f t="shared" si="23"/>
        <v>0</v>
      </c>
      <c r="AC48" s="140"/>
      <c r="AD48" s="141"/>
      <c r="AE48" s="56">
        <f t="shared" si="24"/>
        <v>0</v>
      </c>
    </row>
    <row r="49" spans="1:31" ht="12.75" hidden="1">
      <c r="A49" s="21"/>
      <c r="B49" s="10" t="s">
        <v>112</v>
      </c>
      <c r="C49" s="115"/>
      <c r="D49" s="40"/>
      <c r="E49" s="163"/>
      <c r="F49" s="41"/>
      <c r="G49" s="41"/>
      <c r="H49" s="41"/>
      <c r="I49" s="41"/>
      <c r="J49" s="41"/>
      <c r="K49" s="41"/>
      <c r="L49" s="41"/>
      <c r="M49" s="97">
        <f t="shared" si="18"/>
        <v>0</v>
      </c>
      <c r="N49" s="140"/>
      <c r="O49" s="141"/>
      <c r="P49" s="80">
        <f t="shared" si="19"/>
        <v>0</v>
      </c>
      <c r="Q49" s="140"/>
      <c r="R49" s="141"/>
      <c r="S49" s="80">
        <f t="shared" si="20"/>
        <v>0</v>
      </c>
      <c r="T49" s="140"/>
      <c r="U49" s="141"/>
      <c r="V49" s="80">
        <f t="shared" si="21"/>
        <v>0</v>
      </c>
      <c r="W49" s="140"/>
      <c r="X49" s="141"/>
      <c r="Y49" s="80">
        <f t="shared" si="22"/>
        <v>0</v>
      </c>
      <c r="Z49" s="140"/>
      <c r="AA49" s="141"/>
      <c r="AB49" s="80">
        <f t="shared" si="23"/>
        <v>0</v>
      </c>
      <c r="AC49" s="140"/>
      <c r="AD49" s="141"/>
      <c r="AE49" s="56">
        <f t="shared" si="24"/>
        <v>0</v>
      </c>
    </row>
    <row r="50" spans="1:31" ht="25.5" hidden="1">
      <c r="A50" s="21"/>
      <c r="B50" s="10" t="s">
        <v>114</v>
      </c>
      <c r="C50" s="150"/>
      <c r="D50" s="40"/>
      <c r="E50" s="163"/>
      <c r="F50" s="41"/>
      <c r="G50" s="41"/>
      <c r="H50" s="41"/>
      <c r="I50" s="41"/>
      <c r="J50" s="41"/>
      <c r="K50" s="41"/>
      <c r="L50" s="41"/>
      <c r="M50" s="97">
        <f t="shared" si="18"/>
        <v>0</v>
      </c>
      <c r="N50" s="140"/>
      <c r="O50" s="141"/>
      <c r="P50" s="80">
        <f t="shared" si="19"/>
        <v>0</v>
      </c>
      <c r="Q50" s="140"/>
      <c r="R50" s="141"/>
      <c r="S50" s="80">
        <f t="shared" si="20"/>
        <v>0</v>
      </c>
      <c r="T50" s="140"/>
      <c r="U50" s="141"/>
      <c r="V50" s="80">
        <f t="shared" si="21"/>
        <v>0</v>
      </c>
      <c r="W50" s="140"/>
      <c r="X50" s="141"/>
      <c r="Y50" s="80">
        <f t="shared" si="22"/>
        <v>0</v>
      </c>
      <c r="Z50" s="140"/>
      <c r="AA50" s="141"/>
      <c r="AB50" s="80">
        <f t="shared" si="23"/>
        <v>0</v>
      </c>
      <c r="AC50" s="140"/>
      <c r="AD50" s="141"/>
      <c r="AE50" s="56">
        <f t="shared" si="24"/>
        <v>0</v>
      </c>
    </row>
    <row r="51" spans="1:31" ht="12.75" hidden="1">
      <c r="A51" s="21" t="s">
        <v>113</v>
      </c>
      <c r="B51" s="147" t="s">
        <v>115</v>
      </c>
      <c r="C51" s="115"/>
      <c r="D51" s="40"/>
      <c r="E51" s="163"/>
      <c r="F51" s="41"/>
      <c r="G51" s="41"/>
      <c r="H51" s="41"/>
      <c r="I51" s="41"/>
      <c r="J51" s="41"/>
      <c r="K51" s="41"/>
      <c r="L51" s="41"/>
      <c r="M51" s="97">
        <f t="shared" si="18"/>
        <v>0</v>
      </c>
      <c r="N51" s="140"/>
      <c r="O51" s="141"/>
      <c r="P51" s="80">
        <f t="shared" si="19"/>
        <v>0</v>
      </c>
      <c r="Q51" s="140"/>
      <c r="R51" s="141"/>
      <c r="S51" s="80">
        <f t="shared" si="20"/>
        <v>0</v>
      </c>
      <c r="T51" s="140"/>
      <c r="U51" s="141"/>
      <c r="V51" s="80">
        <f t="shared" si="21"/>
        <v>0</v>
      </c>
      <c r="W51" s="140"/>
      <c r="X51" s="141"/>
      <c r="Y51" s="80">
        <f t="shared" si="22"/>
        <v>0</v>
      </c>
      <c r="Z51" s="140"/>
      <c r="AA51" s="141"/>
      <c r="AB51" s="80">
        <f t="shared" si="23"/>
        <v>0</v>
      </c>
      <c r="AC51" s="140"/>
      <c r="AD51" s="141"/>
      <c r="AE51" s="56">
        <f t="shared" si="24"/>
        <v>0</v>
      </c>
    </row>
    <row r="52" spans="1:31" ht="12.75" hidden="1">
      <c r="A52" s="21" t="s">
        <v>116</v>
      </c>
      <c r="B52" s="147" t="s">
        <v>124</v>
      </c>
      <c r="C52" s="115"/>
      <c r="D52" s="40"/>
      <c r="E52" s="163"/>
      <c r="F52" s="41"/>
      <c r="G52" s="41"/>
      <c r="H52" s="41"/>
      <c r="I52" s="41"/>
      <c r="J52" s="41"/>
      <c r="K52" s="41"/>
      <c r="L52" s="41"/>
      <c r="M52" s="97">
        <f t="shared" si="18"/>
        <v>0</v>
      </c>
      <c r="N52" s="140"/>
      <c r="O52" s="141"/>
      <c r="P52" s="80">
        <f t="shared" si="19"/>
        <v>0</v>
      </c>
      <c r="Q52" s="140"/>
      <c r="R52" s="141"/>
      <c r="S52" s="80">
        <f t="shared" si="20"/>
        <v>0</v>
      </c>
      <c r="T52" s="140"/>
      <c r="U52" s="141"/>
      <c r="V52" s="80">
        <f t="shared" si="21"/>
        <v>0</v>
      </c>
      <c r="W52" s="140"/>
      <c r="X52" s="141"/>
      <c r="Y52" s="80">
        <f t="shared" si="22"/>
        <v>0</v>
      </c>
      <c r="Z52" s="140"/>
      <c r="AA52" s="141"/>
      <c r="AB52" s="80">
        <f t="shared" si="23"/>
        <v>0</v>
      </c>
      <c r="AC52" s="140"/>
      <c r="AD52" s="141"/>
      <c r="AE52" s="56">
        <f t="shared" si="24"/>
        <v>0</v>
      </c>
    </row>
    <row r="53" spans="1:31" ht="12.75" hidden="1">
      <c r="A53" s="21"/>
      <c r="B53" s="10" t="s">
        <v>117</v>
      </c>
      <c r="C53" s="115"/>
      <c r="D53" s="40"/>
      <c r="E53" s="163"/>
      <c r="F53" s="41"/>
      <c r="G53" s="41"/>
      <c r="H53" s="41"/>
      <c r="I53" s="41"/>
      <c r="J53" s="41"/>
      <c r="K53" s="41"/>
      <c r="L53" s="41"/>
      <c r="M53" s="97">
        <f t="shared" si="18"/>
        <v>0</v>
      </c>
      <c r="N53" s="140"/>
      <c r="O53" s="141"/>
      <c r="P53" s="80">
        <f t="shared" si="19"/>
        <v>0</v>
      </c>
      <c r="Q53" s="140"/>
      <c r="R53" s="141"/>
      <c r="S53" s="80">
        <f t="shared" si="20"/>
        <v>0</v>
      </c>
      <c r="T53" s="140"/>
      <c r="U53" s="141"/>
      <c r="V53" s="80">
        <f t="shared" si="21"/>
        <v>0</v>
      </c>
      <c r="W53" s="140"/>
      <c r="X53" s="141"/>
      <c r="Y53" s="80">
        <f t="shared" si="22"/>
        <v>0</v>
      </c>
      <c r="Z53" s="140"/>
      <c r="AA53" s="141"/>
      <c r="AB53" s="80">
        <f t="shared" si="23"/>
        <v>0</v>
      </c>
      <c r="AC53" s="140"/>
      <c r="AD53" s="141"/>
      <c r="AE53" s="56">
        <f t="shared" si="24"/>
        <v>0</v>
      </c>
    </row>
    <row r="54" spans="1:31" ht="12.75" hidden="1">
      <c r="A54" s="21"/>
      <c r="B54" s="10" t="s">
        <v>118</v>
      </c>
      <c r="C54" s="115"/>
      <c r="D54" s="40"/>
      <c r="E54" s="163"/>
      <c r="F54" s="41"/>
      <c r="G54" s="41"/>
      <c r="H54" s="41"/>
      <c r="I54" s="41"/>
      <c r="J54" s="41"/>
      <c r="K54" s="41"/>
      <c r="L54" s="41"/>
      <c r="M54" s="97">
        <f t="shared" si="18"/>
        <v>0</v>
      </c>
      <c r="N54" s="140"/>
      <c r="O54" s="141"/>
      <c r="P54" s="80">
        <f t="shared" si="19"/>
        <v>0</v>
      </c>
      <c r="Q54" s="140"/>
      <c r="R54" s="141"/>
      <c r="S54" s="80">
        <f t="shared" si="20"/>
        <v>0</v>
      </c>
      <c r="T54" s="140"/>
      <c r="U54" s="141"/>
      <c r="V54" s="80">
        <f t="shared" si="21"/>
        <v>0</v>
      </c>
      <c r="W54" s="140"/>
      <c r="X54" s="141"/>
      <c r="Y54" s="80">
        <f t="shared" si="22"/>
        <v>0</v>
      </c>
      <c r="Z54" s="140"/>
      <c r="AA54" s="141"/>
      <c r="AB54" s="80">
        <f t="shared" si="23"/>
        <v>0</v>
      </c>
      <c r="AC54" s="140"/>
      <c r="AD54" s="141"/>
      <c r="AE54" s="56">
        <f t="shared" si="24"/>
        <v>0</v>
      </c>
    </row>
    <row r="55" spans="1:31" ht="12.75" hidden="1">
      <c r="A55" s="21"/>
      <c r="B55" s="10" t="s">
        <v>119</v>
      </c>
      <c r="C55" s="115"/>
      <c r="D55" s="40"/>
      <c r="E55" s="163"/>
      <c r="F55" s="41"/>
      <c r="G55" s="41"/>
      <c r="H55" s="41"/>
      <c r="I55" s="41"/>
      <c r="J55" s="41"/>
      <c r="K55" s="41"/>
      <c r="L55" s="41"/>
      <c r="M55" s="97">
        <f t="shared" si="18"/>
        <v>0</v>
      </c>
      <c r="N55" s="140"/>
      <c r="O55" s="141"/>
      <c r="P55" s="80">
        <f t="shared" si="19"/>
        <v>0</v>
      </c>
      <c r="Q55" s="140"/>
      <c r="R55" s="141"/>
      <c r="S55" s="80">
        <f t="shared" si="20"/>
        <v>0</v>
      </c>
      <c r="T55" s="140"/>
      <c r="U55" s="141"/>
      <c r="V55" s="80">
        <f t="shared" si="21"/>
        <v>0</v>
      </c>
      <c r="W55" s="140"/>
      <c r="X55" s="141"/>
      <c r="Y55" s="80">
        <f t="shared" si="22"/>
        <v>0</v>
      </c>
      <c r="Z55" s="140"/>
      <c r="AA55" s="141"/>
      <c r="AB55" s="80">
        <f t="shared" si="23"/>
        <v>0</v>
      </c>
      <c r="AC55" s="140"/>
      <c r="AD55" s="141"/>
      <c r="AE55" s="56">
        <f t="shared" si="24"/>
        <v>0</v>
      </c>
    </row>
    <row r="56" spans="1:31" ht="12.75" hidden="1">
      <c r="A56" s="21"/>
      <c r="B56" s="10" t="s">
        <v>148</v>
      </c>
      <c r="C56" s="115"/>
      <c r="D56" s="40"/>
      <c r="E56" s="163"/>
      <c r="F56" s="41"/>
      <c r="G56" s="41"/>
      <c r="H56" s="41"/>
      <c r="I56" s="41"/>
      <c r="J56" s="41"/>
      <c r="K56" s="41"/>
      <c r="L56" s="41"/>
      <c r="M56" s="97">
        <f t="shared" si="18"/>
        <v>0</v>
      </c>
      <c r="N56" s="140"/>
      <c r="O56" s="141"/>
      <c r="P56" s="80">
        <f t="shared" si="19"/>
        <v>0</v>
      </c>
      <c r="Q56" s="140"/>
      <c r="R56" s="141"/>
      <c r="S56" s="80">
        <f t="shared" si="20"/>
        <v>0</v>
      </c>
      <c r="T56" s="140"/>
      <c r="U56" s="141"/>
      <c r="V56" s="80">
        <f t="shared" si="21"/>
        <v>0</v>
      </c>
      <c r="W56" s="140"/>
      <c r="X56" s="141"/>
      <c r="Y56" s="80">
        <f t="shared" si="22"/>
        <v>0</v>
      </c>
      <c r="Z56" s="140"/>
      <c r="AA56" s="141"/>
      <c r="AB56" s="80">
        <f t="shared" si="23"/>
        <v>0</v>
      </c>
      <c r="AC56" s="140"/>
      <c r="AD56" s="141"/>
      <c r="AE56" s="56">
        <f t="shared" si="24"/>
        <v>0</v>
      </c>
    </row>
    <row r="57" spans="1:31" ht="12.75" hidden="1">
      <c r="A57" s="21" t="s">
        <v>120</v>
      </c>
      <c r="B57" s="147" t="s">
        <v>121</v>
      </c>
      <c r="C57" s="149"/>
      <c r="D57" s="40"/>
      <c r="E57" s="163"/>
      <c r="F57" s="41"/>
      <c r="G57" s="41"/>
      <c r="H57" s="41"/>
      <c r="I57" s="41"/>
      <c r="J57" s="41"/>
      <c r="K57" s="41"/>
      <c r="L57" s="41"/>
      <c r="M57" s="97">
        <f t="shared" si="18"/>
        <v>0</v>
      </c>
      <c r="N57" s="140"/>
      <c r="O57" s="141"/>
      <c r="P57" s="80">
        <f t="shared" si="19"/>
        <v>0</v>
      </c>
      <c r="Q57" s="140"/>
      <c r="R57" s="141"/>
      <c r="S57" s="80">
        <f t="shared" si="20"/>
        <v>0</v>
      </c>
      <c r="T57" s="140"/>
      <c r="U57" s="141"/>
      <c r="V57" s="80">
        <f t="shared" si="21"/>
        <v>0</v>
      </c>
      <c r="W57" s="140"/>
      <c r="X57" s="141"/>
      <c r="Y57" s="80">
        <f t="shared" si="22"/>
        <v>0</v>
      </c>
      <c r="Z57" s="140"/>
      <c r="AA57" s="141"/>
      <c r="AB57" s="80">
        <f t="shared" si="23"/>
        <v>0</v>
      </c>
      <c r="AC57" s="140"/>
      <c r="AD57" s="141"/>
      <c r="AE57" s="56">
        <f t="shared" si="24"/>
        <v>0</v>
      </c>
    </row>
    <row r="58" spans="1:31" ht="12.75" hidden="1">
      <c r="A58" s="21"/>
      <c r="B58" s="10" t="s">
        <v>122</v>
      </c>
      <c r="C58" s="149"/>
      <c r="D58" s="40"/>
      <c r="E58" s="163"/>
      <c r="F58" s="41"/>
      <c r="G58" s="41"/>
      <c r="H58" s="41"/>
      <c r="I58" s="41"/>
      <c r="J58" s="41"/>
      <c r="K58" s="41"/>
      <c r="L58" s="41"/>
      <c r="M58" s="97">
        <f t="shared" si="18"/>
        <v>0</v>
      </c>
      <c r="N58" s="140"/>
      <c r="O58" s="141"/>
      <c r="P58" s="80">
        <f t="shared" si="19"/>
        <v>0</v>
      </c>
      <c r="Q58" s="140"/>
      <c r="R58" s="141"/>
      <c r="S58" s="80">
        <f t="shared" si="20"/>
        <v>0</v>
      </c>
      <c r="T58" s="140"/>
      <c r="U58" s="141"/>
      <c r="V58" s="80">
        <f t="shared" si="21"/>
        <v>0</v>
      </c>
      <c r="W58" s="140"/>
      <c r="X58" s="141"/>
      <c r="Y58" s="80">
        <f t="shared" si="22"/>
        <v>0</v>
      </c>
      <c r="Z58" s="140"/>
      <c r="AA58" s="141"/>
      <c r="AB58" s="80">
        <f t="shared" si="23"/>
        <v>0</v>
      </c>
      <c r="AC58" s="140"/>
      <c r="AD58" s="141"/>
      <c r="AE58" s="56">
        <f t="shared" si="24"/>
        <v>0</v>
      </c>
    </row>
    <row r="59" spans="1:31" ht="12.75" hidden="1">
      <c r="A59" s="148"/>
      <c r="B59" s="151" t="s">
        <v>123</v>
      </c>
      <c r="C59" s="115"/>
      <c r="D59" s="40"/>
      <c r="E59" s="163"/>
      <c r="F59" s="41"/>
      <c r="G59" s="41"/>
      <c r="H59" s="41"/>
      <c r="I59" s="41"/>
      <c r="J59" s="41"/>
      <c r="K59" s="41"/>
      <c r="L59" s="41"/>
      <c r="M59" s="97">
        <f t="shared" si="18"/>
        <v>0</v>
      </c>
      <c r="N59" s="140"/>
      <c r="O59" s="141"/>
      <c r="P59" s="80">
        <f t="shared" si="19"/>
        <v>0</v>
      </c>
      <c r="Q59" s="140"/>
      <c r="R59" s="141"/>
      <c r="S59" s="80">
        <f t="shared" si="20"/>
        <v>0</v>
      </c>
      <c r="T59" s="140"/>
      <c r="U59" s="141"/>
      <c r="V59" s="80">
        <f t="shared" si="21"/>
        <v>0</v>
      </c>
      <c r="W59" s="140"/>
      <c r="X59" s="141"/>
      <c r="Y59" s="80">
        <f t="shared" si="22"/>
        <v>0</v>
      </c>
      <c r="Z59" s="140"/>
      <c r="AA59" s="141"/>
      <c r="AB59" s="80">
        <f t="shared" si="23"/>
        <v>0</v>
      </c>
      <c r="AC59" s="140"/>
      <c r="AD59" s="141"/>
      <c r="AE59" s="56">
        <f t="shared" si="24"/>
        <v>0</v>
      </c>
    </row>
    <row r="60" spans="1:31" ht="25.5" hidden="1">
      <c r="A60" s="153" t="s">
        <v>125</v>
      </c>
      <c r="B60" s="152" t="s">
        <v>128</v>
      </c>
      <c r="C60" s="115"/>
      <c r="D60" s="40"/>
      <c r="E60" s="163"/>
      <c r="F60" s="41"/>
      <c r="G60" s="41"/>
      <c r="H60" s="41"/>
      <c r="I60" s="41"/>
      <c r="J60" s="41"/>
      <c r="K60" s="41"/>
      <c r="L60" s="41"/>
      <c r="M60" s="97">
        <f t="shared" si="18"/>
        <v>0</v>
      </c>
      <c r="N60" s="140"/>
      <c r="O60" s="141"/>
      <c r="P60" s="80">
        <f t="shared" si="19"/>
        <v>0</v>
      </c>
      <c r="Q60" s="140"/>
      <c r="R60" s="141"/>
      <c r="S60" s="80">
        <f t="shared" si="20"/>
        <v>0</v>
      </c>
      <c r="T60" s="140"/>
      <c r="U60" s="141"/>
      <c r="V60" s="80">
        <f t="shared" si="21"/>
        <v>0</v>
      </c>
      <c r="W60" s="140"/>
      <c r="X60" s="141"/>
      <c r="Y60" s="80">
        <f t="shared" si="22"/>
        <v>0</v>
      </c>
      <c r="Z60" s="140"/>
      <c r="AA60" s="141"/>
      <c r="AB60" s="80">
        <f t="shared" si="23"/>
        <v>0</v>
      </c>
      <c r="AC60" s="140"/>
      <c r="AD60" s="141"/>
      <c r="AE60" s="56">
        <f t="shared" si="24"/>
        <v>0</v>
      </c>
    </row>
    <row r="61" spans="1:31" ht="12.75" hidden="1">
      <c r="A61" s="181"/>
      <c r="B61" s="183" t="s">
        <v>150</v>
      </c>
      <c r="C61" s="182"/>
      <c r="D61" s="40"/>
      <c r="E61" s="163"/>
      <c r="F61" s="41"/>
      <c r="G61" s="41"/>
      <c r="H61" s="41"/>
      <c r="I61" s="41"/>
      <c r="J61" s="41"/>
      <c r="K61" s="41"/>
      <c r="L61" s="41"/>
      <c r="M61" s="97">
        <f t="shared" si="18"/>
        <v>0</v>
      </c>
      <c r="N61" s="140"/>
      <c r="O61" s="141"/>
      <c r="P61" s="80">
        <f t="shared" si="19"/>
        <v>0</v>
      </c>
      <c r="Q61" s="140"/>
      <c r="R61" s="141"/>
      <c r="S61" s="80">
        <f t="shared" si="20"/>
        <v>0</v>
      </c>
      <c r="T61" s="140"/>
      <c r="U61" s="141"/>
      <c r="V61" s="80">
        <f t="shared" si="21"/>
        <v>0</v>
      </c>
      <c r="W61" s="140"/>
      <c r="X61" s="141"/>
      <c r="Y61" s="80">
        <f t="shared" si="22"/>
        <v>0</v>
      </c>
      <c r="Z61" s="140"/>
      <c r="AA61" s="141"/>
      <c r="AB61" s="80"/>
      <c r="AC61" s="140"/>
      <c r="AD61" s="141"/>
      <c r="AE61" s="56"/>
    </row>
    <row r="62" spans="1:31" ht="12.75" hidden="1">
      <c r="A62" s="21" t="s">
        <v>127</v>
      </c>
      <c r="B62" s="147" t="s">
        <v>126</v>
      </c>
      <c r="C62" s="115"/>
      <c r="D62" s="40"/>
      <c r="E62" s="163"/>
      <c r="F62" s="41"/>
      <c r="G62" s="41"/>
      <c r="H62" s="41"/>
      <c r="I62" s="41"/>
      <c r="J62" s="41"/>
      <c r="K62" s="41"/>
      <c r="L62" s="41"/>
      <c r="M62" s="97">
        <f t="shared" si="18"/>
        <v>0</v>
      </c>
      <c r="N62" s="140"/>
      <c r="O62" s="141"/>
      <c r="P62" s="80">
        <f t="shared" si="19"/>
        <v>0</v>
      </c>
      <c r="Q62" s="140"/>
      <c r="R62" s="141"/>
      <c r="S62" s="80">
        <f t="shared" si="20"/>
        <v>0</v>
      </c>
      <c r="T62" s="140"/>
      <c r="U62" s="141"/>
      <c r="V62" s="80">
        <f t="shared" si="21"/>
        <v>0</v>
      </c>
      <c r="W62" s="140"/>
      <c r="X62" s="141"/>
      <c r="Y62" s="80">
        <f t="shared" si="22"/>
        <v>0</v>
      </c>
      <c r="Z62" s="140"/>
      <c r="AA62" s="141"/>
      <c r="AB62" s="80">
        <f t="shared" si="23"/>
        <v>0</v>
      </c>
      <c r="AC62" s="140"/>
      <c r="AD62" s="141"/>
      <c r="AE62" s="56">
        <f t="shared" si="24"/>
        <v>0</v>
      </c>
    </row>
    <row r="63" spans="1:31" ht="25.5" hidden="1">
      <c r="A63" s="153" t="s">
        <v>129</v>
      </c>
      <c r="B63" s="147" t="s">
        <v>130</v>
      </c>
      <c r="C63" s="115"/>
      <c r="D63" s="40"/>
      <c r="E63" s="163"/>
      <c r="F63" s="41"/>
      <c r="G63" s="41"/>
      <c r="H63" s="41"/>
      <c r="I63" s="41"/>
      <c r="J63" s="41"/>
      <c r="K63" s="41"/>
      <c r="L63" s="41"/>
      <c r="M63" s="97">
        <f t="shared" si="18"/>
        <v>0</v>
      </c>
      <c r="N63" s="140"/>
      <c r="O63" s="141"/>
      <c r="P63" s="80">
        <f t="shared" si="19"/>
        <v>0</v>
      </c>
      <c r="Q63" s="140"/>
      <c r="R63" s="141"/>
      <c r="S63" s="80">
        <f t="shared" si="20"/>
        <v>0</v>
      </c>
      <c r="T63" s="140"/>
      <c r="U63" s="141"/>
      <c r="V63" s="80">
        <f t="shared" si="21"/>
        <v>0</v>
      </c>
      <c r="W63" s="140"/>
      <c r="X63" s="141"/>
      <c r="Y63" s="80">
        <f t="shared" si="22"/>
        <v>0</v>
      </c>
      <c r="Z63" s="140"/>
      <c r="AA63" s="141"/>
      <c r="AB63" s="80">
        <f t="shared" si="23"/>
        <v>0</v>
      </c>
      <c r="AC63" s="140"/>
      <c r="AD63" s="141"/>
      <c r="AE63" s="56">
        <f t="shared" si="24"/>
        <v>0</v>
      </c>
    </row>
    <row r="64" spans="1:31" ht="12.75" hidden="1">
      <c r="A64" s="21"/>
      <c r="B64" s="11" t="s">
        <v>132</v>
      </c>
      <c r="C64" s="115"/>
      <c r="D64" s="40">
        <f>SUM(D42:D63)</f>
        <v>0</v>
      </c>
      <c r="E64" s="163"/>
      <c r="F64" s="41">
        <f aca="true" t="shared" si="25" ref="F64:AE64">SUM(F42:F63)</f>
        <v>0</v>
      </c>
      <c r="G64" s="41">
        <f t="shared" si="25"/>
        <v>0</v>
      </c>
      <c r="H64" s="41">
        <f t="shared" si="25"/>
        <v>0</v>
      </c>
      <c r="I64" s="41"/>
      <c r="J64" s="41">
        <f t="shared" si="25"/>
        <v>0</v>
      </c>
      <c r="K64" s="41">
        <f t="shared" si="25"/>
        <v>0</v>
      </c>
      <c r="L64" s="41">
        <f t="shared" si="25"/>
        <v>0</v>
      </c>
      <c r="M64" s="98">
        <f t="shared" si="25"/>
        <v>0</v>
      </c>
      <c r="N64" s="40">
        <f t="shared" si="25"/>
        <v>0</v>
      </c>
      <c r="O64" s="40">
        <f t="shared" si="25"/>
        <v>0</v>
      </c>
      <c r="P64" s="56">
        <f>SUM(P42:P63)</f>
        <v>0</v>
      </c>
      <c r="Q64" s="40">
        <f t="shared" si="25"/>
        <v>0</v>
      </c>
      <c r="R64" s="40">
        <f t="shared" si="25"/>
        <v>0</v>
      </c>
      <c r="S64" s="56">
        <f t="shared" si="25"/>
        <v>0</v>
      </c>
      <c r="T64" s="40">
        <f t="shared" si="25"/>
        <v>0</v>
      </c>
      <c r="U64" s="40">
        <f t="shared" si="25"/>
        <v>0</v>
      </c>
      <c r="V64" s="56">
        <f t="shared" si="25"/>
        <v>0</v>
      </c>
      <c r="W64" s="40">
        <f t="shared" si="25"/>
        <v>0</v>
      </c>
      <c r="X64" s="40">
        <f t="shared" si="25"/>
        <v>0</v>
      </c>
      <c r="Y64" s="56">
        <f t="shared" si="25"/>
        <v>0</v>
      </c>
      <c r="Z64" s="40">
        <f t="shared" si="25"/>
        <v>0</v>
      </c>
      <c r="AA64" s="40">
        <f t="shared" si="25"/>
        <v>0</v>
      </c>
      <c r="AB64" s="56">
        <f t="shared" si="25"/>
        <v>0</v>
      </c>
      <c r="AC64" s="40">
        <f t="shared" si="25"/>
        <v>0</v>
      </c>
      <c r="AD64" s="40">
        <f t="shared" si="25"/>
        <v>0</v>
      </c>
      <c r="AE64" s="56">
        <f t="shared" si="25"/>
        <v>0</v>
      </c>
    </row>
    <row r="65" spans="1:31" ht="13.5" thickBot="1">
      <c r="A65" s="144"/>
      <c r="B65" s="131" t="s">
        <v>21</v>
      </c>
      <c r="C65" s="119"/>
      <c r="D65" s="155">
        <f>D32+D36+D40+D64</f>
        <v>50</v>
      </c>
      <c r="E65" s="156">
        <f>E32+E36+E40+E64</f>
        <v>1350</v>
      </c>
      <c r="F65" s="156">
        <f>F32+F36+F40+F64</f>
        <v>253</v>
      </c>
      <c r="G65" s="156">
        <f>G32+G36+G40+G64</f>
        <v>683</v>
      </c>
      <c r="H65" s="156">
        <f>H32+H36+H40+H64</f>
        <v>421</v>
      </c>
      <c r="I65" s="156">
        <f>I32+H36+I40+I64</f>
        <v>262</v>
      </c>
      <c r="J65" s="156">
        <f aca="true" t="shared" si="26" ref="J65:AE65">J32+J36+J40+J64</f>
        <v>77</v>
      </c>
      <c r="K65" s="156">
        <f t="shared" si="26"/>
        <v>450</v>
      </c>
      <c r="L65" s="156">
        <f t="shared" si="26"/>
        <v>38</v>
      </c>
      <c r="M65" s="157">
        <f t="shared" si="26"/>
        <v>810</v>
      </c>
      <c r="N65" s="93">
        <f t="shared" si="26"/>
        <v>162</v>
      </c>
      <c r="O65" s="93">
        <f t="shared" si="26"/>
        <v>378</v>
      </c>
      <c r="P65" s="93">
        <f t="shared" si="26"/>
        <v>540</v>
      </c>
      <c r="Q65" s="93">
        <f t="shared" si="26"/>
        <v>81</v>
      </c>
      <c r="R65" s="93">
        <f t="shared" si="26"/>
        <v>279</v>
      </c>
      <c r="S65" s="93">
        <f t="shared" si="26"/>
        <v>360</v>
      </c>
      <c r="T65" s="93">
        <f t="shared" si="26"/>
        <v>0</v>
      </c>
      <c r="U65" s="93">
        <f t="shared" si="26"/>
        <v>0</v>
      </c>
      <c r="V65" s="93">
        <f t="shared" si="26"/>
        <v>0</v>
      </c>
      <c r="W65" s="93">
        <f t="shared" si="26"/>
        <v>0</v>
      </c>
      <c r="X65" s="93">
        <f t="shared" si="26"/>
        <v>0</v>
      </c>
      <c r="Y65" s="93">
        <f t="shared" si="26"/>
        <v>0</v>
      </c>
      <c r="Z65" s="93">
        <f t="shared" si="26"/>
        <v>0</v>
      </c>
      <c r="AA65" s="93">
        <f t="shared" si="26"/>
        <v>0</v>
      </c>
      <c r="AB65" s="93">
        <f t="shared" si="26"/>
        <v>0</v>
      </c>
      <c r="AC65" s="93">
        <f t="shared" si="26"/>
        <v>0</v>
      </c>
      <c r="AD65" s="93">
        <f t="shared" si="26"/>
        <v>0</v>
      </c>
      <c r="AE65" s="93">
        <f t="shared" si="26"/>
        <v>0</v>
      </c>
    </row>
    <row r="66" spans="1:31" ht="13.5" thickBot="1">
      <c r="A66" s="145"/>
      <c r="B66" s="146"/>
      <c r="C66" s="146"/>
      <c r="D66" s="47"/>
      <c r="E66" s="166"/>
      <c r="F66" s="48"/>
      <c r="G66" s="48"/>
      <c r="H66" s="48"/>
      <c r="I66" s="48"/>
      <c r="J66" s="48"/>
      <c r="K66" s="48"/>
      <c r="L66" s="48"/>
      <c r="M66" s="49"/>
      <c r="N66" s="474">
        <f>P65/22</f>
        <v>24.545454545454547</v>
      </c>
      <c r="O66" s="475"/>
      <c r="P66" s="475"/>
      <c r="Q66" s="476">
        <f>S65/20</f>
        <v>18</v>
      </c>
      <c r="R66" s="475"/>
      <c r="S66" s="475"/>
      <c r="T66" s="477">
        <f>V65/20</f>
        <v>0</v>
      </c>
      <c r="U66" s="478"/>
      <c r="V66" s="479"/>
      <c r="W66" s="477">
        <f>Y65/16</f>
        <v>0</v>
      </c>
      <c r="X66" s="478"/>
      <c r="Y66" s="479"/>
      <c r="Z66" s="476">
        <f>AB65/20</f>
        <v>0</v>
      </c>
      <c r="AA66" s="475"/>
      <c r="AB66" s="475"/>
      <c r="AC66" s="476">
        <f>AE65/20</f>
        <v>0</v>
      </c>
      <c r="AD66" s="475"/>
      <c r="AE66" s="480"/>
    </row>
    <row r="67" ht="12.75" hidden="1">
      <c r="I67" s="193"/>
    </row>
    <row r="68" ht="12.75" hidden="1"/>
    <row r="69" spans="1:37" ht="15">
      <c r="A69" s="29"/>
      <c r="B69" s="67"/>
      <c r="C69" s="67"/>
      <c r="D69" s="67"/>
      <c r="E69" s="67"/>
      <c r="F69" s="67"/>
      <c r="G69" s="159"/>
      <c r="H69" s="159"/>
      <c r="I69" s="159"/>
      <c r="J69" s="67"/>
      <c r="K69" s="67"/>
      <c r="L69" s="68"/>
      <c r="M69" s="68"/>
      <c r="N69" s="69"/>
      <c r="O69" s="69"/>
      <c r="P69" s="69"/>
      <c r="Q69" s="69"/>
      <c r="R69" s="69"/>
      <c r="S69" s="69"/>
      <c r="T69" s="69"/>
      <c r="U69" s="69"/>
      <c r="V69" s="69"/>
      <c r="W69" s="70"/>
      <c r="X69" s="70"/>
      <c r="Y69" s="70"/>
      <c r="Z69" s="69"/>
      <c r="AA69" s="69"/>
      <c r="AB69" s="69"/>
      <c r="AC69" s="69"/>
      <c r="AD69" s="69"/>
      <c r="AE69" s="69"/>
      <c r="AF69" s="70"/>
      <c r="AG69" s="70"/>
      <c r="AH69" s="70"/>
      <c r="AI69" s="70"/>
      <c r="AJ69" s="70"/>
      <c r="AK69" s="70"/>
    </row>
    <row r="70" spans="1:37" ht="15">
      <c r="A70" s="29" t="s">
        <v>236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72"/>
      <c r="O70" s="72"/>
      <c r="P70" s="72"/>
      <c r="Q70" s="72"/>
      <c r="R70" s="72"/>
      <c r="S70" s="69"/>
      <c r="T70" s="69"/>
      <c r="U70" s="69"/>
      <c r="V70" s="69"/>
      <c r="W70" s="70"/>
      <c r="X70" s="70"/>
      <c r="Y70" s="70"/>
      <c r="Z70" s="69"/>
      <c r="AA70" s="69"/>
      <c r="AB70" s="69"/>
      <c r="AC70" s="69"/>
      <c r="AD70" s="69"/>
      <c r="AE70" s="69"/>
      <c r="AF70" s="70"/>
      <c r="AG70" s="70"/>
      <c r="AH70" s="70"/>
      <c r="AI70" s="70"/>
      <c r="AJ70" s="70"/>
      <c r="AK70" s="70"/>
    </row>
    <row r="71" spans="1:37" ht="15">
      <c r="A71" s="71" t="s">
        <v>54</v>
      </c>
      <c r="B71" s="71"/>
      <c r="C71" s="71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72"/>
      <c r="O71" s="72"/>
      <c r="P71" s="72"/>
      <c r="Q71" s="72"/>
      <c r="R71" s="72"/>
      <c r="S71" s="72"/>
      <c r="T71" s="69"/>
      <c r="U71" s="69"/>
      <c r="V71" s="69"/>
      <c r="W71" s="70"/>
      <c r="X71" s="70"/>
      <c r="Y71" s="70"/>
      <c r="Z71" s="72"/>
      <c r="AA71" s="72"/>
      <c r="AB71" s="72"/>
      <c r="AC71" s="72"/>
      <c r="AD71" s="72"/>
      <c r="AE71" s="72"/>
      <c r="AF71" s="70"/>
      <c r="AG71" s="70"/>
      <c r="AH71" s="70"/>
      <c r="AI71" s="70"/>
      <c r="AJ71" s="70"/>
      <c r="AK71" s="70"/>
    </row>
    <row r="72" spans="1:37" ht="15">
      <c r="A72" s="73" t="s">
        <v>55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5"/>
      <c r="O72" s="75"/>
      <c r="P72" s="75"/>
      <c r="Q72" s="75"/>
      <c r="R72" s="75"/>
      <c r="S72" s="75"/>
      <c r="T72" s="70"/>
      <c r="U72" s="70"/>
      <c r="V72" s="70"/>
      <c r="W72" s="70"/>
      <c r="X72" s="70"/>
      <c r="Y72" s="70"/>
      <c r="Z72" s="75"/>
      <c r="AA72" s="75"/>
      <c r="AB72" s="75"/>
      <c r="AC72" s="75"/>
      <c r="AD72" s="75"/>
      <c r="AE72" s="75"/>
      <c r="AF72" s="70"/>
      <c r="AG72" s="70"/>
      <c r="AH72" s="70"/>
      <c r="AI72" s="70"/>
      <c r="AJ72" s="70"/>
      <c r="AK72" s="70"/>
    </row>
    <row r="73" ht="15">
      <c r="A73" s="74" t="s">
        <v>56</v>
      </c>
    </row>
  </sheetData>
  <sheetProtection/>
  <mergeCells count="48">
    <mergeCell ref="A7:AE7"/>
    <mergeCell ref="A8:AE8"/>
    <mergeCell ref="A19:A22"/>
    <mergeCell ref="B19:B22"/>
    <mergeCell ref="D19:M19"/>
    <mergeCell ref="L21:L22"/>
    <mergeCell ref="S21:S22"/>
    <mergeCell ref="T21:T22"/>
    <mergeCell ref="D20:D22"/>
    <mergeCell ref="O21:O22"/>
    <mergeCell ref="AA21:AA22"/>
    <mergeCell ref="Z19:AE19"/>
    <mergeCell ref="E20:E22"/>
    <mergeCell ref="F20:M20"/>
    <mergeCell ref="N20:P20"/>
    <mergeCell ref="Q20:S20"/>
    <mergeCell ref="T20:V20"/>
    <mergeCell ref="AC20:AE20"/>
    <mergeCell ref="F21:G21"/>
    <mergeCell ref="I21:I22"/>
    <mergeCell ref="J21:J22"/>
    <mergeCell ref="K21:K22"/>
    <mergeCell ref="Y21:Y22"/>
    <mergeCell ref="M21:M22"/>
    <mergeCell ref="P21:P22"/>
    <mergeCell ref="N21:N22"/>
    <mergeCell ref="V21:V22"/>
    <mergeCell ref="U21:U22"/>
    <mergeCell ref="Z20:AB20"/>
    <mergeCell ref="C19:C22"/>
    <mergeCell ref="AC21:AC22"/>
    <mergeCell ref="AD21:AD22"/>
    <mergeCell ref="AE21:AE22"/>
    <mergeCell ref="Q21:Q22"/>
    <mergeCell ref="R21:R22"/>
    <mergeCell ref="W21:W22"/>
    <mergeCell ref="X21:X22"/>
    <mergeCell ref="Z21:Z22"/>
    <mergeCell ref="AB21:AB22"/>
    <mergeCell ref="Z66:AB66"/>
    <mergeCell ref="AC66:AE66"/>
    <mergeCell ref="N19:S19"/>
    <mergeCell ref="T19:Y19"/>
    <mergeCell ref="N66:P66"/>
    <mergeCell ref="Q66:S66"/>
    <mergeCell ref="T66:V66"/>
    <mergeCell ref="W66:Y66"/>
    <mergeCell ref="W20:Y20"/>
  </mergeCells>
  <conditionalFormatting sqref="N66:AE66">
    <cfRule type="cellIs" priority="1" dxfId="1" operator="greaterThan" stopIfTrue="1">
      <formula>35</formula>
    </cfRule>
  </conditionalFormatting>
  <printOptions/>
  <pageMargins left="0.2362204724409449" right="0.2362204724409449" top="0.35433070866141736" bottom="0.35433070866141736" header="0" footer="0"/>
  <pageSetup fitToWidth="0" fitToHeight="1" horizontalDpi="600" verticalDpi="600" orientation="landscape" paperSize="9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5"/>
  <sheetViews>
    <sheetView zoomScale="85" zoomScaleNormal="85" zoomScaleSheetLayoutView="85" zoomScalePageLayoutView="0" workbookViewId="0" topLeftCell="A34">
      <selection activeCell="AD24" sqref="AD24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9.7109375" style="0" customWidth="1"/>
    <col min="4" max="4" width="4.7109375" style="0" customWidth="1"/>
    <col min="5" max="5" width="5.421875" style="0" customWidth="1"/>
    <col min="6" max="6" width="7.00390625" style="0" bestFit="1" customWidth="1"/>
    <col min="7" max="7" width="7.00390625" style="0" customWidth="1"/>
    <col min="8" max="8" width="5.8515625" style="0" customWidth="1"/>
    <col min="9" max="9" width="5.57421875" style="0" customWidth="1"/>
    <col min="10" max="10" width="5.00390625" style="0" customWidth="1"/>
    <col min="11" max="11" width="5.28125" style="0" customWidth="1"/>
    <col min="12" max="12" width="4.57421875" style="0" customWidth="1"/>
    <col min="13" max="13" width="5.140625" style="0" customWidth="1"/>
    <col min="14" max="14" width="4.140625" style="0" customWidth="1"/>
    <col min="15" max="15" width="5.28125" style="0" customWidth="1"/>
    <col min="16" max="16" width="5.00390625" style="0" customWidth="1"/>
    <col min="17" max="17" width="4.140625" style="0" customWidth="1"/>
    <col min="18" max="18" width="5.7109375" style="0" customWidth="1"/>
    <col min="19" max="19" width="4.140625" style="0" customWidth="1"/>
    <col min="20" max="20" width="4.7109375" style="0" customWidth="1"/>
    <col min="21" max="21" width="4.00390625" style="0" customWidth="1"/>
    <col min="22" max="22" width="5.28125" style="0" customWidth="1"/>
    <col min="23" max="24" width="2.8515625" style="0" customWidth="1"/>
    <col min="25" max="25" width="4.8515625" style="0" customWidth="1"/>
    <col min="26" max="26" width="6.7109375" style="0" bestFit="1" customWidth="1"/>
  </cols>
  <sheetData>
    <row r="1" spans="18:20" ht="15.75">
      <c r="R1" s="194" t="s">
        <v>69</v>
      </c>
      <c r="S1" s="194"/>
      <c r="T1" s="194"/>
    </row>
    <row r="2" s="195" customFormat="1" ht="15.75">
      <c r="R2" s="285" t="s">
        <v>65</v>
      </c>
    </row>
    <row r="3" s="195" customFormat="1" ht="15.75">
      <c r="R3" s="195" t="s">
        <v>168</v>
      </c>
    </row>
    <row r="4" s="195" customFormat="1" ht="15.75">
      <c r="R4" s="285" t="s">
        <v>300</v>
      </c>
    </row>
    <row r="5" s="195" customFormat="1" ht="15.75"/>
    <row r="6" s="195" customFormat="1" ht="15.75"/>
    <row r="7" spans="1:26" s="195" customFormat="1" ht="15.75">
      <c r="A7" s="425" t="s">
        <v>66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</row>
    <row r="8" spans="1:26" s="195" customFormat="1" ht="15.75">
      <c r="A8" s="425" t="s">
        <v>62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</row>
    <row r="9" spans="1:13" s="195" customFormat="1" ht="15.75">
      <c r="A9" s="285"/>
      <c r="B9" s="197"/>
      <c r="C9" s="197"/>
      <c r="D9" s="198"/>
      <c r="E9" s="198"/>
      <c r="F9" s="198"/>
      <c r="G9" s="198"/>
      <c r="H9" s="198"/>
      <c r="I9" s="198"/>
      <c r="J9" s="197"/>
      <c r="L9" s="199"/>
      <c r="M9" s="199"/>
    </row>
    <row r="10" spans="1:16" s="195" customFormat="1" ht="15.75">
      <c r="A10" s="285"/>
      <c r="B10" s="197" t="s">
        <v>36</v>
      </c>
      <c r="C10" s="197"/>
      <c r="D10" s="198" t="s">
        <v>154</v>
      </c>
      <c r="E10" s="198"/>
      <c r="F10" s="198"/>
      <c r="G10" s="197"/>
      <c r="H10" s="197"/>
      <c r="I10" s="197"/>
      <c r="J10" s="197"/>
      <c r="L10" s="199"/>
      <c r="M10" s="199"/>
      <c r="P10" s="285"/>
    </row>
    <row r="11" spans="1:13" s="195" customFormat="1" ht="15.75">
      <c r="A11" s="285"/>
      <c r="B11" s="197" t="s">
        <v>30</v>
      </c>
      <c r="C11" s="197"/>
      <c r="D11" s="198" t="s">
        <v>84</v>
      </c>
      <c r="E11" s="198"/>
      <c r="F11" s="198"/>
      <c r="G11" s="198"/>
      <c r="H11" s="198"/>
      <c r="I11" s="198"/>
      <c r="J11" s="198"/>
      <c r="K11" s="199"/>
      <c r="L11" s="199"/>
      <c r="M11" s="199"/>
    </row>
    <row r="12" spans="1:16" s="195" customFormat="1" ht="15.75">
      <c r="A12" s="285"/>
      <c r="B12" s="197" t="s">
        <v>89</v>
      </c>
      <c r="C12" s="197"/>
      <c r="D12" s="286" t="s">
        <v>91</v>
      </c>
      <c r="E12" s="286"/>
      <c r="F12" s="197"/>
      <c r="G12" s="197"/>
      <c r="H12" s="197"/>
      <c r="I12" s="197"/>
      <c r="J12" s="197"/>
      <c r="L12" s="199"/>
      <c r="M12" s="199"/>
      <c r="P12" s="285"/>
    </row>
    <row r="13" spans="1:6" s="195" customFormat="1" ht="15.75">
      <c r="A13" s="285"/>
      <c r="B13" s="195" t="s">
        <v>31</v>
      </c>
      <c r="D13" s="199" t="s">
        <v>70</v>
      </c>
      <c r="E13" s="199"/>
      <c r="F13" s="199"/>
    </row>
    <row r="14" spans="1:6" s="195" customFormat="1" ht="15.75">
      <c r="A14" s="285"/>
      <c r="B14" s="195" t="s">
        <v>10</v>
      </c>
      <c r="D14" s="199" t="s">
        <v>35</v>
      </c>
      <c r="E14" s="199"/>
      <c r="F14" s="199"/>
    </row>
    <row r="15" spans="1:6" s="195" customFormat="1" ht="15.75">
      <c r="A15" s="285"/>
      <c r="B15" s="287" t="s">
        <v>43</v>
      </c>
      <c r="C15" s="287"/>
      <c r="D15" s="199" t="s">
        <v>34</v>
      </c>
      <c r="E15" s="199"/>
      <c r="F15" s="199"/>
    </row>
    <row r="16" spans="1:6" s="195" customFormat="1" ht="15.75">
      <c r="A16" s="285"/>
      <c r="B16" s="287" t="s">
        <v>41</v>
      </c>
      <c r="C16" s="287"/>
      <c r="D16" s="199" t="s">
        <v>34</v>
      </c>
      <c r="E16" s="199"/>
      <c r="F16" s="199"/>
    </row>
    <row r="17" spans="1:6" s="195" customFormat="1" ht="15.75">
      <c r="A17" s="285"/>
      <c r="B17" s="195" t="s">
        <v>32</v>
      </c>
      <c r="D17" s="198">
        <v>110</v>
      </c>
      <c r="E17" s="198"/>
      <c r="F17" s="199"/>
    </row>
    <row r="18" spans="1:6" s="195" customFormat="1" ht="16.5" thickBot="1">
      <c r="A18" s="285"/>
      <c r="B18" s="195" t="s">
        <v>33</v>
      </c>
      <c r="D18" s="199" t="s">
        <v>67</v>
      </c>
      <c r="E18" s="199"/>
      <c r="F18" s="199"/>
    </row>
    <row r="19" spans="1:26" s="195" customFormat="1" ht="40.5" customHeight="1">
      <c r="A19" s="515" t="s">
        <v>49</v>
      </c>
      <c r="B19" s="517" t="s">
        <v>50</v>
      </c>
      <c r="C19" s="289"/>
      <c r="D19" s="519" t="s">
        <v>12</v>
      </c>
      <c r="E19" s="520"/>
      <c r="F19" s="521"/>
      <c r="G19" s="522"/>
      <c r="H19" s="522"/>
      <c r="I19" s="522"/>
      <c r="J19" s="522"/>
      <c r="K19" s="522"/>
      <c r="L19" s="522"/>
      <c r="M19" s="523"/>
      <c r="N19" s="498" t="s">
        <v>268</v>
      </c>
      <c r="O19" s="499"/>
      <c r="P19" s="499"/>
      <c r="Q19" s="499"/>
      <c r="R19" s="499"/>
      <c r="S19" s="501"/>
      <c r="T19" s="498" t="s">
        <v>267</v>
      </c>
      <c r="U19" s="499"/>
      <c r="V19" s="499"/>
      <c r="W19" s="499"/>
      <c r="X19" s="499"/>
      <c r="Y19" s="500"/>
      <c r="Z19" s="501"/>
    </row>
    <row r="20" spans="1:26" s="195" customFormat="1" ht="16.5" thickBot="1">
      <c r="A20" s="516"/>
      <c r="B20" s="518"/>
      <c r="C20" s="290" t="s">
        <v>88</v>
      </c>
      <c r="D20" s="502" t="s">
        <v>146</v>
      </c>
      <c r="E20" s="543" t="s">
        <v>145</v>
      </c>
      <c r="F20" s="505" t="s">
        <v>26</v>
      </c>
      <c r="G20" s="506"/>
      <c r="H20" s="506"/>
      <c r="I20" s="506"/>
      <c r="J20" s="506"/>
      <c r="K20" s="506"/>
      <c r="L20" s="506"/>
      <c r="M20" s="507"/>
      <c r="N20" s="508" t="s">
        <v>37</v>
      </c>
      <c r="O20" s="505"/>
      <c r="P20" s="509"/>
      <c r="Q20" s="505" t="s">
        <v>38</v>
      </c>
      <c r="R20" s="505"/>
      <c r="S20" s="510"/>
      <c r="T20" s="508" t="s">
        <v>37</v>
      </c>
      <c r="U20" s="505"/>
      <c r="V20" s="509"/>
      <c r="W20" s="505" t="s">
        <v>38</v>
      </c>
      <c r="X20" s="505"/>
      <c r="Y20" s="542"/>
      <c r="Z20" s="510"/>
    </row>
    <row r="21" spans="1:26" s="195" customFormat="1" ht="15.75">
      <c r="A21" s="516"/>
      <c r="B21" s="518"/>
      <c r="C21" s="290"/>
      <c r="D21" s="503"/>
      <c r="E21" s="544"/>
      <c r="F21" s="511" t="s">
        <v>48</v>
      </c>
      <c r="G21" s="506"/>
      <c r="H21" s="291"/>
      <c r="I21" s="528" t="s">
        <v>144</v>
      </c>
      <c r="J21" s="511" t="s">
        <v>47</v>
      </c>
      <c r="K21" s="511" t="s">
        <v>46</v>
      </c>
      <c r="L21" s="511" t="s">
        <v>45</v>
      </c>
      <c r="M21" s="513" t="s">
        <v>44</v>
      </c>
      <c r="N21" s="524" t="s">
        <v>39</v>
      </c>
      <c r="O21" s="526" t="s">
        <v>11</v>
      </c>
      <c r="P21" s="534" t="s">
        <v>40</v>
      </c>
      <c r="Q21" s="540" t="s">
        <v>39</v>
      </c>
      <c r="R21" s="526" t="s">
        <v>11</v>
      </c>
      <c r="S21" s="534" t="s">
        <v>40</v>
      </c>
      <c r="T21" s="524" t="s">
        <v>39</v>
      </c>
      <c r="U21" s="526" t="s">
        <v>11</v>
      </c>
      <c r="V21" s="534" t="s">
        <v>40</v>
      </c>
      <c r="W21" s="540" t="s">
        <v>39</v>
      </c>
      <c r="X21" s="536" t="s">
        <v>11</v>
      </c>
      <c r="Y21" s="548" t="s">
        <v>144</v>
      </c>
      <c r="Z21" s="538" t="s">
        <v>40</v>
      </c>
    </row>
    <row r="22" spans="1:26" s="195" customFormat="1" ht="45.75" customHeight="1" thickBot="1">
      <c r="A22" s="516"/>
      <c r="B22" s="518"/>
      <c r="C22" s="290"/>
      <c r="D22" s="504"/>
      <c r="E22" s="545"/>
      <c r="F22" s="292" t="s">
        <v>27</v>
      </c>
      <c r="G22" s="292" t="s">
        <v>28</v>
      </c>
      <c r="H22" s="293" t="s">
        <v>149</v>
      </c>
      <c r="I22" s="529"/>
      <c r="J22" s="512"/>
      <c r="K22" s="512"/>
      <c r="L22" s="512"/>
      <c r="M22" s="514"/>
      <c r="N22" s="525"/>
      <c r="O22" s="527"/>
      <c r="P22" s="535"/>
      <c r="Q22" s="541"/>
      <c r="R22" s="527"/>
      <c r="S22" s="535"/>
      <c r="T22" s="525"/>
      <c r="U22" s="527"/>
      <c r="V22" s="535"/>
      <c r="W22" s="541"/>
      <c r="X22" s="537"/>
      <c r="Y22" s="549"/>
      <c r="Z22" s="539"/>
    </row>
    <row r="23" spans="1:26" s="195" customFormat="1" ht="15.75">
      <c r="A23" s="294" t="s">
        <v>0</v>
      </c>
      <c r="B23" s="295" t="s">
        <v>53</v>
      </c>
      <c r="C23" s="296"/>
      <c r="D23" s="297"/>
      <c r="E23" s="298"/>
      <c r="F23" s="299"/>
      <c r="G23" s="299"/>
      <c r="H23" s="300"/>
      <c r="I23" s="301"/>
      <c r="J23" s="302"/>
      <c r="K23" s="302"/>
      <c r="L23" s="302"/>
      <c r="M23" s="303"/>
      <c r="N23" s="304"/>
      <c r="O23" s="305"/>
      <c r="P23" s="306"/>
      <c r="Q23" s="298"/>
      <c r="R23" s="305"/>
      <c r="S23" s="307"/>
      <c r="T23" s="308"/>
      <c r="U23" s="309"/>
      <c r="V23" s="306"/>
      <c r="W23" s="310"/>
      <c r="X23" s="311"/>
      <c r="Y23" s="312"/>
      <c r="Z23" s="313"/>
    </row>
    <row r="24" spans="1:26" s="195" customFormat="1" ht="36.75" customHeight="1">
      <c r="A24" s="314" t="s">
        <v>1</v>
      </c>
      <c r="B24" s="315" t="s">
        <v>71</v>
      </c>
      <c r="C24" s="316"/>
      <c r="D24" s="317">
        <v>2</v>
      </c>
      <c r="E24" s="318">
        <f>D24*27</f>
        <v>54</v>
      </c>
      <c r="F24" s="319">
        <f aca="true" t="shared" si="0" ref="F24:F34">TRUNC((E24-SUM(K24))*0.3)</f>
        <v>13</v>
      </c>
      <c r="G24" s="319">
        <f>E24-F24-K24</f>
        <v>31</v>
      </c>
      <c r="H24" s="320">
        <f>G24-I24</f>
        <v>22</v>
      </c>
      <c r="I24" s="321">
        <f aca="true" t="shared" si="1" ref="I24:I33">ROUND(G24*0.3,0)</f>
        <v>9</v>
      </c>
      <c r="J24" s="322">
        <v>0</v>
      </c>
      <c r="K24" s="323">
        <f>D24*5</f>
        <v>10</v>
      </c>
      <c r="L24" s="323">
        <v>2</v>
      </c>
      <c r="M24" s="324">
        <f>F24+G24</f>
        <v>44</v>
      </c>
      <c r="N24" s="325">
        <f>$F24</f>
        <v>13</v>
      </c>
      <c r="O24" s="326">
        <f>$H24</f>
        <v>22</v>
      </c>
      <c r="P24" s="327">
        <f>SUM(N24:O24)</f>
        <v>35</v>
      </c>
      <c r="Q24" s="328"/>
      <c r="R24" s="326"/>
      <c r="S24" s="329">
        <f aca="true" t="shared" si="2" ref="S24:S30">SUM(Q24:R24)</f>
        <v>0</v>
      </c>
      <c r="T24" s="325"/>
      <c r="U24" s="326"/>
      <c r="V24" s="329">
        <f aca="true" t="shared" si="3" ref="V24:V36">SUM(T24:U24)</f>
        <v>0</v>
      </c>
      <c r="W24" s="328"/>
      <c r="X24" s="330"/>
      <c r="Y24" s="331"/>
      <c r="Z24" s="329">
        <f>SUM(W24:Y24)</f>
        <v>0</v>
      </c>
    </row>
    <row r="25" spans="1:26" s="195" customFormat="1" ht="36.75" customHeight="1">
      <c r="A25" s="314" t="s">
        <v>85</v>
      </c>
      <c r="B25" s="315" t="s">
        <v>86</v>
      </c>
      <c r="C25" s="316"/>
      <c r="D25" s="317">
        <v>2</v>
      </c>
      <c r="E25" s="318">
        <f aca="true" t="shared" si="4" ref="E25:E35">D25*27</f>
        <v>54</v>
      </c>
      <c r="F25" s="319">
        <f t="shared" si="0"/>
        <v>13</v>
      </c>
      <c r="G25" s="319">
        <f>E25-F25-K25</f>
        <v>31</v>
      </c>
      <c r="H25" s="320">
        <f>G25-I25</f>
        <v>22</v>
      </c>
      <c r="I25" s="321">
        <f t="shared" si="1"/>
        <v>9</v>
      </c>
      <c r="J25" s="322"/>
      <c r="K25" s="323">
        <f aca="true" t="shared" si="5" ref="K25:K35">D25*5</f>
        <v>10</v>
      </c>
      <c r="L25" s="323"/>
      <c r="M25" s="324">
        <f aca="true" t="shared" si="6" ref="M25:M34">F25+G25</f>
        <v>44</v>
      </c>
      <c r="N25" s="325">
        <f>$F25</f>
        <v>13</v>
      </c>
      <c r="O25" s="326">
        <f>$H25</f>
        <v>22</v>
      </c>
      <c r="P25" s="329">
        <f>SUM(N25:O25)</f>
        <v>35</v>
      </c>
      <c r="Q25" s="328"/>
      <c r="R25" s="326"/>
      <c r="S25" s="329"/>
      <c r="T25" s="325"/>
      <c r="U25" s="326"/>
      <c r="V25" s="329"/>
      <c r="W25" s="328"/>
      <c r="X25" s="330"/>
      <c r="Y25" s="331"/>
      <c r="Z25" s="329">
        <f aca="true" t="shared" si="7" ref="Z25:Z48">SUM(W25:Y25)</f>
        <v>0</v>
      </c>
    </row>
    <row r="26" spans="1:26" s="195" customFormat="1" ht="26.25" customHeight="1">
      <c r="A26" s="332" t="s">
        <v>2</v>
      </c>
      <c r="B26" s="333" t="s">
        <v>72</v>
      </c>
      <c r="C26" s="334" t="s">
        <v>87</v>
      </c>
      <c r="D26" s="335">
        <v>10</v>
      </c>
      <c r="E26" s="318">
        <f t="shared" si="4"/>
        <v>270</v>
      </c>
      <c r="F26" s="319">
        <f>TRUNC((E26-SUM(K26))*0.3)</f>
        <v>66</v>
      </c>
      <c r="G26" s="319">
        <f>E26-F26-K26</f>
        <v>154</v>
      </c>
      <c r="H26" s="320">
        <f>G26-I26</f>
        <v>108</v>
      </c>
      <c r="I26" s="321">
        <f t="shared" si="1"/>
        <v>46</v>
      </c>
      <c r="J26" s="336">
        <v>6</v>
      </c>
      <c r="K26" s="323">
        <f t="shared" si="5"/>
        <v>50</v>
      </c>
      <c r="L26" s="336">
        <v>4</v>
      </c>
      <c r="M26" s="324">
        <f t="shared" si="6"/>
        <v>220</v>
      </c>
      <c r="N26" s="325">
        <f>$F26</f>
        <v>66</v>
      </c>
      <c r="O26" s="326">
        <f>$H26</f>
        <v>108</v>
      </c>
      <c r="P26" s="329">
        <f>SUM(N26:O26)</f>
        <v>174</v>
      </c>
      <c r="Q26" s="328"/>
      <c r="R26" s="326"/>
      <c r="S26" s="329">
        <f t="shared" si="2"/>
        <v>0</v>
      </c>
      <c r="T26" s="325"/>
      <c r="U26" s="326"/>
      <c r="V26" s="329">
        <f t="shared" si="3"/>
        <v>0</v>
      </c>
      <c r="W26" s="328"/>
      <c r="X26" s="330"/>
      <c r="Y26" s="331"/>
      <c r="Z26" s="329">
        <f t="shared" si="7"/>
        <v>0</v>
      </c>
    </row>
    <row r="27" spans="1:26" s="195" customFormat="1" ht="26.25" customHeight="1">
      <c r="A27" s="332" t="s">
        <v>15</v>
      </c>
      <c r="B27" s="337" t="s">
        <v>73</v>
      </c>
      <c r="C27" s="338" t="s">
        <v>87</v>
      </c>
      <c r="D27" s="335">
        <v>10</v>
      </c>
      <c r="E27" s="318">
        <f t="shared" si="4"/>
        <v>270</v>
      </c>
      <c r="F27" s="319">
        <f t="shared" si="0"/>
        <v>66</v>
      </c>
      <c r="G27" s="319">
        <f aca="true" t="shared" si="8" ref="G27:G35">E27-F27-K27</f>
        <v>154</v>
      </c>
      <c r="H27" s="320">
        <f aca="true" t="shared" si="9" ref="H27:H34">G27-I27</f>
        <v>108</v>
      </c>
      <c r="I27" s="321">
        <f t="shared" si="1"/>
        <v>46</v>
      </c>
      <c r="J27" s="336">
        <v>6</v>
      </c>
      <c r="K27" s="323">
        <f t="shared" si="5"/>
        <v>50</v>
      </c>
      <c r="L27" s="336">
        <v>4</v>
      </c>
      <c r="M27" s="324">
        <f t="shared" si="6"/>
        <v>220</v>
      </c>
      <c r="N27" s="325">
        <f>$F27</f>
        <v>66</v>
      </c>
      <c r="O27" s="326">
        <f>$H27</f>
        <v>108</v>
      </c>
      <c r="P27" s="329">
        <f>SUM(N27:O27)</f>
        <v>174</v>
      </c>
      <c r="Q27" s="328"/>
      <c r="R27" s="326"/>
      <c r="S27" s="329">
        <f t="shared" si="2"/>
        <v>0</v>
      </c>
      <c r="T27" s="325"/>
      <c r="U27" s="326"/>
      <c r="V27" s="329">
        <f t="shared" si="3"/>
        <v>0</v>
      </c>
      <c r="W27" s="328"/>
      <c r="X27" s="330"/>
      <c r="Y27" s="331"/>
      <c r="Z27" s="329">
        <f t="shared" si="7"/>
        <v>0</v>
      </c>
    </row>
    <row r="28" spans="1:26" s="195" customFormat="1" ht="15.75">
      <c r="A28" s="332" t="s">
        <v>14</v>
      </c>
      <c r="B28" s="333" t="s">
        <v>83</v>
      </c>
      <c r="C28" s="334" t="s">
        <v>87</v>
      </c>
      <c r="D28" s="335">
        <v>10</v>
      </c>
      <c r="E28" s="318">
        <f t="shared" si="4"/>
        <v>270</v>
      </c>
      <c r="F28" s="319">
        <f t="shared" si="0"/>
        <v>66</v>
      </c>
      <c r="G28" s="319">
        <f t="shared" si="8"/>
        <v>154</v>
      </c>
      <c r="H28" s="320">
        <f t="shared" si="9"/>
        <v>108</v>
      </c>
      <c r="I28" s="321">
        <f t="shared" si="1"/>
        <v>46</v>
      </c>
      <c r="J28" s="336">
        <v>6</v>
      </c>
      <c r="K28" s="323">
        <f t="shared" si="5"/>
        <v>50</v>
      </c>
      <c r="L28" s="336">
        <v>4</v>
      </c>
      <c r="M28" s="324">
        <f t="shared" si="6"/>
        <v>220</v>
      </c>
      <c r="N28" s="325"/>
      <c r="O28" s="326"/>
      <c r="P28" s="329">
        <f aca="true" t="shared" si="10" ref="P28:P35">SUM(N28:O28)</f>
        <v>0</v>
      </c>
      <c r="Q28" s="325">
        <f>$F28</f>
        <v>66</v>
      </c>
      <c r="R28" s="326">
        <f>$H28</f>
        <v>108</v>
      </c>
      <c r="S28" s="329">
        <f t="shared" si="2"/>
        <v>174</v>
      </c>
      <c r="T28" s="325"/>
      <c r="U28" s="326"/>
      <c r="V28" s="329">
        <f t="shared" si="3"/>
        <v>0</v>
      </c>
      <c r="W28" s="328"/>
      <c r="X28" s="330"/>
      <c r="Y28" s="331"/>
      <c r="Z28" s="329">
        <f t="shared" si="7"/>
        <v>0</v>
      </c>
    </row>
    <row r="29" spans="1:26" s="195" customFormat="1" ht="30">
      <c r="A29" s="332" t="s">
        <v>13</v>
      </c>
      <c r="B29" s="337" t="s">
        <v>74</v>
      </c>
      <c r="C29" s="338" t="s">
        <v>87</v>
      </c>
      <c r="D29" s="335">
        <v>8</v>
      </c>
      <c r="E29" s="318">
        <f t="shared" si="4"/>
        <v>216</v>
      </c>
      <c r="F29" s="319">
        <f t="shared" si="0"/>
        <v>52</v>
      </c>
      <c r="G29" s="319">
        <f t="shared" si="8"/>
        <v>124</v>
      </c>
      <c r="H29" s="320">
        <f t="shared" si="9"/>
        <v>87</v>
      </c>
      <c r="I29" s="321">
        <f t="shared" si="1"/>
        <v>37</v>
      </c>
      <c r="J29" s="339">
        <v>6</v>
      </c>
      <c r="K29" s="323">
        <f t="shared" si="5"/>
        <v>40</v>
      </c>
      <c r="L29" s="336">
        <v>4</v>
      </c>
      <c r="M29" s="324">
        <f t="shared" si="6"/>
        <v>176</v>
      </c>
      <c r="N29" s="325"/>
      <c r="O29" s="326"/>
      <c r="P29" s="329">
        <f t="shared" si="10"/>
        <v>0</v>
      </c>
      <c r="Q29" s="325">
        <f>$F29</f>
        <v>52</v>
      </c>
      <c r="R29" s="326">
        <f>$H29</f>
        <v>87</v>
      </c>
      <c r="S29" s="329">
        <f t="shared" si="2"/>
        <v>139</v>
      </c>
      <c r="T29" s="325"/>
      <c r="U29" s="326"/>
      <c r="V29" s="329">
        <f t="shared" si="3"/>
        <v>0</v>
      </c>
      <c r="W29" s="328"/>
      <c r="X29" s="330"/>
      <c r="Y29" s="331"/>
      <c r="Z29" s="329">
        <f t="shared" si="7"/>
        <v>0</v>
      </c>
    </row>
    <row r="30" spans="1:26" s="195" customFormat="1" ht="15.75">
      <c r="A30" s="332" t="s">
        <v>16</v>
      </c>
      <c r="B30" s="337" t="s">
        <v>92</v>
      </c>
      <c r="C30" s="338" t="s">
        <v>87</v>
      </c>
      <c r="D30" s="335">
        <v>10</v>
      </c>
      <c r="E30" s="318">
        <f t="shared" si="4"/>
        <v>270</v>
      </c>
      <c r="F30" s="319">
        <f t="shared" si="0"/>
        <v>66</v>
      </c>
      <c r="G30" s="319">
        <f t="shared" si="8"/>
        <v>154</v>
      </c>
      <c r="H30" s="320">
        <f t="shared" si="9"/>
        <v>108</v>
      </c>
      <c r="I30" s="321">
        <f t="shared" si="1"/>
        <v>46</v>
      </c>
      <c r="J30" s="336">
        <v>6</v>
      </c>
      <c r="K30" s="323">
        <f t="shared" si="5"/>
        <v>50</v>
      </c>
      <c r="L30" s="336">
        <v>4</v>
      </c>
      <c r="M30" s="324">
        <f t="shared" si="6"/>
        <v>220</v>
      </c>
      <c r="N30" s="325"/>
      <c r="O30" s="326"/>
      <c r="P30" s="329">
        <f t="shared" si="10"/>
        <v>0</v>
      </c>
      <c r="Q30" s="325">
        <f>$F30</f>
        <v>66</v>
      </c>
      <c r="R30" s="326">
        <f>$H30</f>
        <v>108</v>
      </c>
      <c r="S30" s="329">
        <f t="shared" si="2"/>
        <v>174</v>
      </c>
      <c r="T30" s="325"/>
      <c r="U30" s="326"/>
      <c r="V30" s="329">
        <f t="shared" si="3"/>
        <v>0</v>
      </c>
      <c r="W30" s="328"/>
      <c r="X30" s="330"/>
      <c r="Y30" s="331"/>
      <c r="Z30" s="329">
        <f t="shared" si="7"/>
        <v>0</v>
      </c>
    </row>
    <row r="31" spans="1:26" s="195" customFormat="1" ht="30">
      <c r="A31" s="332" t="s">
        <v>17</v>
      </c>
      <c r="B31" s="337" t="s">
        <v>75</v>
      </c>
      <c r="C31" s="338" t="s">
        <v>87</v>
      </c>
      <c r="D31" s="335">
        <v>8</v>
      </c>
      <c r="E31" s="318">
        <f t="shared" si="4"/>
        <v>216</v>
      </c>
      <c r="F31" s="319">
        <f t="shared" si="0"/>
        <v>52</v>
      </c>
      <c r="G31" s="319">
        <f t="shared" si="8"/>
        <v>124</v>
      </c>
      <c r="H31" s="320">
        <f t="shared" si="9"/>
        <v>87</v>
      </c>
      <c r="I31" s="321">
        <f t="shared" si="1"/>
        <v>37</v>
      </c>
      <c r="J31" s="336">
        <v>6</v>
      </c>
      <c r="K31" s="323">
        <f t="shared" si="5"/>
        <v>40</v>
      </c>
      <c r="L31" s="336">
        <v>4</v>
      </c>
      <c r="M31" s="324">
        <f t="shared" si="6"/>
        <v>176</v>
      </c>
      <c r="N31" s="325"/>
      <c r="O31" s="326"/>
      <c r="P31" s="329">
        <f t="shared" si="10"/>
        <v>0</v>
      </c>
      <c r="Q31" s="328"/>
      <c r="R31" s="326"/>
      <c r="S31" s="329">
        <f aca="true" t="shared" si="11" ref="S31:S36">SUM(Q31:R31)</f>
        <v>0</v>
      </c>
      <c r="T31" s="325">
        <f>$F31</f>
        <v>52</v>
      </c>
      <c r="U31" s="326">
        <f>$H31</f>
        <v>87</v>
      </c>
      <c r="V31" s="329">
        <f t="shared" si="3"/>
        <v>139</v>
      </c>
      <c r="W31" s="328"/>
      <c r="X31" s="330"/>
      <c r="Y31" s="331"/>
      <c r="Z31" s="329">
        <f t="shared" si="7"/>
        <v>0</v>
      </c>
    </row>
    <row r="32" spans="1:26" s="195" customFormat="1" ht="30">
      <c r="A32" s="332" t="s">
        <v>18</v>
      </c>
      <c r="B32" s="337" t="s">
        <v>76</v>
      </c>
      <c r="C32" s="338" t="s">
        <v>87</v>
      </c>
      <c r="D32" s="335">
        <v>8</v>
      </c>
      <c r="E32" s="318">
        <f t="shared" si="4"/>
        <v>216</v>
      </c>
      <c r="F32" s="319">
        <f t="shared" si="0"/>
        <v>52</v>
      </c>
      <c r="G32" s="319">
        <f t="shared" si="8"/>
        <v>124</v>
      </c>
      <c r="H32" s="320">
        <f t="shared" si="9"/>
        <v>87</v>
      </c>
      <c r="I32" s="321">
        <f t="shared" si="1"/>
        <v>37</v>
      </c>
      <c r="J32" s="336">
        <v>6</v>
      </c>
      <c r="K32" s="323">
        <f t="shared" si="5"/>
        <v>40</v>
      </c>
      <c r="L32" s="336">
        <v>4</v>
      </c>
      <c r="M32" s="324">
        <f t="shared" si="6"/>
        <v>176</v>
      </c>
      <c r="N32" s="325"/>
      <c r="O32" s="326"/>
      <c r="P32" s="329">
        <f t="shared" si="10"/>
        <v>0</v>
      </c>
      <c r="Q32" s="328"/>
      <c r="R32" s="326"/>
      <c r="S32" s="329">
        <f t="shared" si="11"/>
        <v>0</v>
      </c>
      <c r="T32" s="325">
        <f>$F32</f>
        <v>52</v>
      </c>
      <c r="U32" s="326">
        <f>$H32</f>
        <v>87</v>
      </c>
      <c r="V32" s="329">
        <f t="shared" si="3"/>
        <v>139</v>
      </c>
      <c r="W32" s="328"/>
      <c r="X32" s="330"/>
      <c r="Y32" s="331"/>
      <c r="Z32" s="329">
        <f t="shared" si="7"/>
        <v>0</v>
      </c>
    </row>
    <row r="33" spans="1:26" s="195" customFormat="1" ht="15.75">
      <c r="A33" s="332" t="s">
        <v>19</v>
      </c>
      <c r="B33" s="337" t="s">
        <v>77</v>
      </c>
      <c r="C33" s="338" t="s">
        <v>87</v>
      </c>
      <c r="D33" s="335">
        <v>8</v>
      </c>
      <c r="E33" s="318">
        <f t="shared" si="4"/>
        <v>216</v>
      </c>
      <c r="F33" s="319">
        <f t="shared" si="0"/>
        <v>52</v>
      </c>
      <c r="G33" s="319">
        <f t="shared" si="8"/>
        <v>124</v>
      </c>
      <c r="H33" s="320">
        <f t="shared" si="9"/>
        <v>87</v>
      </c>
      <c r="I33" s="321">
        <f t="shared" si="1"/>
        <v>37</v>
      </c>
      <c r="J33" s="336">
        <v>6</v>
      </c>
      <c r="K33" s="323">
        <f t="shared" si="5"/>
        <v>40</v>
      </c>
      <c r="L33" s="336">
        <v>4</v>
      </c>
      <c r="M33" s="324">
        <f t="shared" si="6"/>
        <v>176</v>
      </c>
      <c r="N33" s="325"/>
      <c r="O33" s="326"/>
      <c r="P33" s="329">
        <f t="shared" si="10"/>
        <v>0</v>
      </c>
      <c r="Q33" s="328"/>
      <c r="R33" s="326"/>
      <c r="S33" s="329">
        <f t="shared" si="11"/>
        <v>0</v>
      </c>
      <c r="T33" s="325">
        <f>$F33</f>
        <v>52</v>
      </c>
      <c r="U33" s="326">
        <f>$H33</f>
        <v>87</v>
      </c>
      <c r="V33" s="329">
        <f t="shared" si="3"/>
        <v>139</v>
      </c>
      <c r="W33" s="328"/>
      <c r="X33" s="330"/>
      <c r="Y33" s="331"/>
      <c r="Z33" s="329">
        <f t="shared" si="7"/>
        <v>0</v>
      </c>
    </row>
    <row r="34" spans="1:26" s="195" customFormat="1" ht="15.75">
      <c r="A34" s="332" t="s">
        <v>20</v>
      </c>
      <c r="B34" s="337" t="s">
        <v>78</v>
      </c>
      <c r="C34" s="338" t="s">
        <v>87</v>
      </c>
      <c r="D34" s="335">
        <v>8</v>
      </c>
      <c r="E34" s="318">
        <f t="shared" si="4"/>
        <v>216</v>
      </c>
      <c r="F34" s="319">
        <f t="shared" si="0"/>
        <v>52</v>
      </c>
      <c r="G34" s="319">
        <f t="shared" si="8"/>
        <v>124</v>
      </c>
      <c r="H34" s="320">
        <f t="shared" si="9"/>
        <v>87</v>
      </c>
      <c r="I34" s="321">
        <f>ROUND(G34*0.3,0)</f>
        <v>37</v>
      </c>
      <c r="J34" s="336">
        <v>6</v>
      </c>
      <c r="K34" s="323">
        <f t="shared" si="5"/>
        <v>40</v>
      </c>
      <c r="L34" s="336">
        <v>4</v>
      </c>
      <c r="M34" s="324">
        <f t="shared" si="6"/>
        <v>176</v>
      </c>
      <c r="N34" s="325">
        <f>F34</f>
        <v>52</v>
      </c>
      <c r="O34" s="326">
        <f>G34</f>
        <v>124</v>
      </c>
      <c r="P34" s="329">
        <f>SUM(N34:O34)</f>
        <v>176</v>
      </c>
      <c r="Q34" s="325"/>
      <c r="R34" s="326"/>
      <c r="S34" s="329">
        <f>SUM(Q34:R34)</f>
        <v>0</v>
      </c>
      <c r="T34" s="325"/>
      <c r="U34" s="326"/>
      <c r="V34" s="329">
        <f t="shared" si="3"/>
        <v>0</v>
      </c>
      <c r="W34" s="328"/>
      <c r="X34" s="330"/>
      <c r="Y34" s="331"/>
      <c r="Z34" s="329">
        <f t="shared" si="7"/>
        <v>0</v>
      </c>
    </row>
    <row r="35" spans="1:26" s="195" customFormat="1" ht="30">
      <c r="A35" s="332" t="s">
        <v>59</v>
      </c>
      <c r="B35" s="337" t="s">
        <v>82</v>
      </c>
      <c r="C35" s="338"/>
      <c r="D35" s="335">
        <v>10</v>
      </c>
      <c r="E35" s="318">
        <f t="shared" si="4"/>
        <v>270</v>
      </c>
      <c r="F35" s="336">
        <v>0</v>
      </c>
      <c r="G35" s="319">
        <f t="shared" si="8"/>
        <v>220</v>
      </c>
      <c r="H35" s="320">
        <f>G35-I35</f>
        <v>0</v>
      </c>
      <c r="I35" s="340">
        <f>TRUNC(G35*1)</f>
        <v>220</v>
      </c>
      <c r="J35" s="336">
        <v>0</v>
      </c>
      <c r="K35" s="323">
        <f t="shared" si="5"/>
        <v>50</v>
      </c>
      <c r="L35" s="336">
        <v>0</v>
      </c>
      <c r="M35" s="324">
        <v>0</v>
      </c>
      <c r="N35" s="325"/>
      <c r="O35" s="326"/>
      <c r="P35" s="329">
        <f t="shared" si="10"/>
        <v>0</v>
      </c>
      <c r="Q35" s="328"/>
      <c r="R35" s="326"/>
      <c r="S35" s="329">
        <f t="shared" si="11"/>
        <v>0</v>
      </c>
      <c r="T35" s="325"/>
      <c r="U35" s="326"/>
      <c r="V35" s="329">
        <f t="shared" si="3"/>
        <v>0</v>
      </c>
      <c r="W35" s="328">
        <f>$F35+$J35+$L35</f>
        <v>0</v>
      </c>
      <c r="X35" s="330">
        <f>$H35</f>
        <v>0</v>
      </c>
      <c r="Y35" s="331">
        <f>I35</f>
        <v>220</v>
      </c>
      <c r="Z35" s="329">
        <f t="shared" si="7"/>
        <v>220</v>
      </c>
    </row>
    <row r="36" spans="1:26" s="195" customFormat="1" ht="15" customHeight="1">
      <c r="A36" s="341"/>
      <c r="B36" s="342" t="s">
        <v>42</v>
      </c>
      <c r="C36" s="343"/>
      <c r="D36" s="344">
        <f aca="true" t="shared" si="12" ref="D36:O36">SUM(D24:D35)</f>
        <v>94</v>
      </c>
      <c r="E36" s="345">
        <f t="shared" si="12"/>
        <v>2538</v>
      </c>
      <c r="F36" s="345">
        <f t="shared" si="12"/>
        <v>550</v>
      </c>
      <c r="G36" s="345">
        <f t="shared" si="12"/>
        <v>1518</v>
      </c>
      <c r="H36" s="346">
        <f t="shared" si="12"/>
        <v>911</v>
      </c>
      <c r="I36" s="347">
        <f t="shared" si="12"/>
        <v>607</v>
      </c>
      <c r="J36" s="345">
        <f t="shared" si="12"/>
        <v>54</v>
      </c>
      <c r="K36" s="345">
        <f t="shared" si="12"/>
        <v>470</v>
      </c>
      <c r="L36" s="345">
        <f t="shared" si="12"/>
        <v>38</v>
      </c>
      <c r="M36" s="348">
        <f t="shared" si="12"/>
        <v>1848</v>
      </c>
      <c r="N36" s="349">
        <f>SUM(N24:N35)</f>
        <v>210</v>
      </c>
      <c r="O36" s="350">
        <f t="shared" si="12"/>
        <v>384</v>
      </c>
      <c r="P36" s="329">
        <f>SUM(N36:O36)</f>
        <v>594</v>
      </c>
      <c r="Q36" s="349">
        <f>SUM(Q24:Q35)</f>
        <v>184</v>
      </c>
      <c r="R36" s="350">
        <f>SUM(R24:R35)</f>
        <v>303</v>
      </c>
      <c r="S36" s="329">
        <f t="shared" si="11"/>
        <v>487</v>
      </c>
      <c r="T36" s="349">
        <f>SUM(T24:T35)</f>
        <v>156</v>
      </c>
      <c r="U36" s="350">
        <f>SUM(U24:U35)</f>
        <v>261</v>
      </c>
      <c r="V36" s="329">
        <f t="shared" si="3"/>
        <v>417</v>
      </c>
      <c r="W36" s="349">
        <f>SUM(W24:W35)</f>
        <v>0</v>
      </c>
      <c r="X36" s="345">
        <f>SUM(X24:X35)</f>
        <v>0</v>
      </c>
      <c r="Y36" s="351">
        <f>SUM(Y24:Y35)</f>
        <v>220</v>
      </c>
      <c r="Z36" s="329">
        <f t="shared" si="7"/>
        <v>220</v>
      </c>
    </row>
    <row r="37" spans="1:26" s="288" customFormat="1" ht="15" customHeight="1">
      <c r="A37" s="352" t="s">
        <v>4</v>
      </c>
      <c r="B37" s="295" t="s">
        <v>24</v>
      </c>
      <c r="C37" s="353"/>
      <c r="D37" s="354"/>
      <c r="E37" s="355"/>
      <c r="F37" s="356"/>
      <c r="G37" s="357"/>
      <c r="H37" s="320"/>
      <c r="I37" s="340"/>
      <c r="J37" s="357"/>
      <c r="K37" s="357"/>
      <c r="L37" s="357"/>
      <c r="M37" s="358"/>
      <c r="N37" s="359"/>
      <c r="O37" s="360"/>
      <c r="P37" s="329"/>
      <c r="Q37" s="355"/>
      <c r="R37" s="361"/>
      <c r="S37" s="362"/>
      <c r="T37" s="359"/>
      <c r="U37" s="360"/>
      <c r="V37" s="329"/>
      <c r="W37" s="355"/>
      <c r="X37" s="356"/>
      <c r="Y37" s="351"/>
      <c r="Z37" s="329">
        <f t="shared" si="7"/>
        <v>0</v>
      </c>
    </row>
    <row r="38" spans="1:26" s="195" customFormat="1" ht="18.75" customHeight="1">
      <c r="A38" s="332" t="s">
        <v>6</v>
      </c>
      <c r="B38" s="363" t="s">
        <v>79</v>
      </c>
      <c r="C38" s="364" t="s">
        <v>87</v>
      </c>
      <c r="D38" s="344">
        <v>5</v>
      </c>
      <c r="E38" s="318">
        <f>D38*27</f>
        <v>135</v>
      </c>
      <c r="F38" s="319">
        <f>TRUNC((E38-SUM(K38))*0.3)</f>
        <v>33</v>
      </c>
      <c r="G38" s="319">
        <f>E38-F38-K38</f>
        <v>77</v>
      </c>
      <c r="H38" s="320">
        <f>G38-I38</f>
        <v>54</v>
      </c>
      <c r="I38" s="321">
        <f>ROUND(G38*0.3,0)</f>
        <v>23</v>
      </c>
      <c r="J38" s="336">
        <v>6</v>
      </c>
      <c r="K38" s="336">
        <f>D38*5</f>
        <v>25</v>
      </c>
      <c r="L38" s="336">
        <v>4</v>
      </c>
      <c r="M38" s="324">
        <f>F38+G38</f>
        <v>110</v>
      </c>
      <c r="N38" s="325"/>
      <c r="O38" s="326"/>
      <c r="P38" s="329">
        <f>SUM(N38:O38)</f>
        <v>0</v>
      </c>
      <c r="Q38" s="328"/>
      <c r="R38" s="326"/>
      <c r="S38" s="329">
        <f>SUM(Q38:R38)</f>
        <v>0</v>
      </c>
      <c r="T38" s="325">
        <f>$F38+$J38+$L38</f>
        <v>43</v>
      </c>
      <c r="U38" s="326">
        <f>$H38</f>
        <v>54</v>
      </c>
      <c r="V38" s="329">
        <f>SUM(T38:U38)</f>
        <v>97</v>
      </c>
      <c r="W38" s="328"/>
      <c r="X38" s="330"/>
      <c r="Y38" s="331"/>
      <c r="Z38" s="329">
        <f t="shared" si="7"/>
        <v>0</v>
      </c>
    </row>
    <row r="39" spans="1:26" s="195" customFormat="1" ht="30">
      <c r="A39" s="332" t="s">
        <v>7</v>
      </c>
      <c r="B39" s="337" t="s">
        <v>81</v>
      </c>
      <c r="C39" s="338" t="s">
        <v>87</v>
      </c>
      <c r="D39" s="335">
        <v>5</v>
      </c>
      <c r="E39" s="318">
        <f>D39*27</f>
        <v>135</v>
      </c>
      <c r="F39" s="319">
        <f>TRUNC((E39-SUM(K39))*0.3)</f>
        <v>33</v>
      </c>
      <c r="G39" s="319">
        <f>E39-F39-K39</f>
        <v>77</v>
      </c>
      <c r="H39" s="320">
        <f>G39-I39</f>
        <v>54</v>
      </c>
      <c r="I39" s="321">
        <f>ROUND(G39*0.3,0)</f>
        <v>23</v>
      </c>
      <c r="J39" s="336">
        <v>2</v>
      </c>
      <c r="K39" s="336">
        <f>D39*5</f>
        <v>25</v>
      </c>
      <c r="L39" s="336">
        <v>2</v>
      </c>
      <c r="M39" s="324">
        <f>F39+G39</f>
        <v>110</v>
      </c>
      <c r="N39" s="325"/>
      <c r="O39" s="326"/>
      <c r="P39" s="329">
        <f>SUM(N39:O39)</f>
        <v>0</v>
      </c>
      <c r="Q39" s="328"/>
      <c r="R39" s="326"/>
      <c r="S39" s="329">
        <f>SUM(Q39:R39)</f>
        <v>0</v>
      </c>
      <c r="T39" s="325"/>
      <c r="U39" s="326"/>
      <c r="V39" s="329">
        <f>SUM(T39:U39)</f>
        <v>0</v>
      </c>
      <c r="W39" s="328"/>
      <c r="X39" s="330"/>
      <c r="Y39" s="331"/>
      <c r="Z39" s="329">
        <f t="shared" si="7"/>
        <v>0</v>
      </c>
    </row>
    <row r="40" spans="1:26" s="195" customFormat="1" ht="45">
      <c r="A40" s="365" t="s">
        <v>157</v>
      </c>
      <c r="B40" s="337" t="s">
        <v>155</v>
      </c>
      <c r="C40" s="366"/>
      <c r="D40" s="335"/>
      <c r="E40" s="318"/>
      <c r="F40" s="336" t="str">
        <f>CONCATENATE(TRUNC($F$39/2,0))</f>
        <v>16</v>
      </c>
      <c r="G40" s="336" t="str">
        <f>CONCATENATE(ROUND($G$39*0.4,0))</f>
        <v>31</v>
      </c>
      <c r="H40" s="320" t="str">
        <f>CONCATENATE(G40-I40)</f>
        <v>22</v>
      </c>
      <c r="I40" s="321" t="str">
        <f>CONCATENATE(ROUND(G40*0.29,0))</f>
        <v>9</v>
      </c>
      <c r="J40" s="336">
        <v>1</v>
      </c>
      <c r="K40" s="336" t="str">
        <f>CONCATENATE(TRUNC($K$39*0.4,0))</f>
        <v>10</v>
      </c>
      <c r="L40" s="336">
        <v>1</v>
      </c>
      <c r="M40" s="324" t="str">
        <f>CONCATENATE(F40+G40)</f>
        <v>47</v>
      </c>
      <c r="N40" s="325"/>
      <c r="O40" s="326"/>
      <c r="P40" s="329">
        <f>SUM(N40:O40)</f>
        <v>0</v>
      </c>
      <c r="Q40" s="328">
        <f>$F40+$J40+$L40</f>
        <v>18</v>
      </c>
      <c r="R40" s="326" t="str">
        <f>$H40</f>
        <v>22</v>
      </c>
      <c r="S40" s="329">
        <f>SUM(Q40:R40)</f>
        <v>18</v>
      </c>
      <c r="T40" s="325"/>
      <c r="U40" s="326"/>
      <c r="V40" s="329">
        <f>SUM(T40:U40)</f>
        <v>0</v>
      </c>
      <c r="W40" s="328"/>
      <c r="X40" s="330"/>
      <c r="Y40" s="331"/>
      <c r="Z40" s="329">
        <f t="shared" si="7"/>
        <v>0</v>
      </c>
    </row>
    <row r="41" spans="1:26" s="195" customFormat="1" ht="60">
      <c r="A41" s="365" t="s">
        <v>156</v>
      </c>
      <c r="B41" s="337" t="s">
        <v>158</v>
      </c>
      <c r="C41" s="366"/>
      <c r="D41" s="335"/>
      <c r="E41" s="318"/>
      <c r="F41" s="336" t="str">
        <f>CONCATENATE(ROUND($F$39/2,0))</f>
        <v>17</v>
      </c>
      <c r="G41" s="336" t="str">
        <f>CONCATENATE(ROUND($G$39*0.4,0))</f>
        <v>31</v>
      </c>
      <c r="H41" s="320" t="str">
        <f>CONCATENATE(G41-I41)</f>
        <v>22</v>
      </c>
      <c r="I41" s="321" t="str">
        <f>CONCATENATE(ROUND(G41*0.29,0))</f>
        <v>9</v>
      </c>
      <c r="J41" s="336">
        <v>1</v>
      </c>
      <c r="K41" s="336" t="str">
        <f>CONCATENATE(ROUND($K$39*0.4,0))</f>
        <v>10</v>
      </c>
      <c r="L41" s="336">
        <v>1</v>
      </c>
      <c r="M41" s="324" t="str">
        <f>CONCATENATE(F41+G41)</f>
        <v>48</v>
      </c>
      <c r="N41" s="325"/>
      <c r="O41" s="326"/>
      <c r="P41" s="329"/>
      <c r="Q41" s="328">
        <f>$F41+$J41+$L41</f>
        <v>19</v>
      </c>
      <c r="R41" s="326" t="str">
        <f>$H41</f>
        <v>22</v>
      </c>
      <c r="S41" s="329">
        <f>SUM(Q41:R41)</f>
        <v>19</v>
      </c>
      <c r="T41" s="325"/>
      <c r="U41" s="326"/>
      <c r="V41" s="329"/>
      <c r="W41" s="328"/>
      <c r="X41" s="330"/>
      <c r="Y41" s="331"/>
      <c r="Z41" s="329">
        <f t="shared" si="7"/>
        <v>0</v>
      </c>
    </row>
    <row r="42" spans="1:26" s="195" customFormat="1" ht="15.75">
      <c r="A42" s="365" t="s">
        <v>159</v>
      </c>
      <c r="B42" s="337" t="s">
        <v>160</v>
      </c>
      <c r="C42" s="366"/>
      <c r="D42" s="335"/>
      <c r="E42" s="318"/>
      <c r="F42" s="336"/>
      <c r="G42" s="336" t="str">
        <f>CONCATENATE(ROUND($G$39*0.2,0))</f>
        <v>15</v>
      </c>
      <c r="H42" s="320" t="str">
        <f>CONCATENATE(G42-I42)</f>
        <v>11</v>
      </c>
      <c r="I42" s="321" t="str">
        <f>CONCATENATE(ROUND(G42*0.29,0))</f>
        <v>4</v>
      </c>
      <c r="J42" s="336"/>
      <c r="K42" s="336" t="str">
        <f>CONCATENATE(ROUND($K$39*0.2,0))</f>
        <v>5</v>
      </c>
      <c r="L42" s="336"/>
      <c r="M42" s="324" t="str">
        <f>CONCATENATE(F42+G42)</f>
        <v>15</v>
      </c>
      <c r="N42" s="325"/>
      <c r="O42" s="326"/>
      <c r="P42" s="329"/>
      <c r="Q42" s="328">
        <f>$F42+$J42+$L42</f>
        <v>0</v>
      </c>
      <c r="R42" s="326" t="str">
        <f>$H42</f>
        <v>11</v>
      </c>
      <c r="S42" s="329">
        <f>SUM(Q42:R42)</f>
        <v>0</v>
      </c>
      <c r="T42" s="325"/>
      <c r="U42" s="326"/>
      <c r="V42" s="329"/>
      <c r="W42" s="328"/>
      <c r="X42" s="330"/>
      <c r="Y42" s="331"/>
      <c r="Z42" s="329">
        <f t="shared" si="7"/>
        <v>0</v>
      </c>
    </row>
    <row r="43" spans="1:26" s="195" customFormat="1" ht="15" customHeight="1">
      <c r="A43" s="341"/>
      <c r="B43" s="342" t="s">
        <v>42</v>
      </c>
      <c r="C43" s="343"/>
      <c r="D43" s="344">
        <f>SUM(D38:D40)</f>
        <v>10</v>
      </c>
      <c r="E43" s="345">
        <f>SUM(E38:E41)</f>
        <v>270</v>
      </c>
      <c r="F43" s="345">
        <f>SUM(F38:F41)</f>
        <v>66</v>
      </c>
      <c r="G43" s="345">
        <f>SUM(G38:G40)</f>
        <v>154</v>
      </c>
      <c r="H43" s="346">
        <f>SUM(H38:H40)</f>
        <v>108</v>
      </c>
      <c r="I43" s="347">
        <f>SUM(I38:I39)</f>
        <v>46</v>
      </c>
      <c r="J43" s="345">
        <f>SUM(J38:J41)</f>
        <v>10</v>
      </c>
      <c r="K43" s="345">
        <f>SUM(K38:K41)</f>
        <v>50</v>
      </c>
      <c r="L43" s="345">
        <f>SUM(L38:L41)</f>
        <v>8</v>
      </c>
      <c r="M43" s="348">
        <f>SUM(M38:M40)</f>
        <v>220</v>
      </c>
      <c r="N43" s="367">
        <f>SUM(N38:N42)</f>
        <v>0</v>
      </c>
      <c r="O43" s="368">
        <f>SUM(O38:O42)</f>
        <v>0</v>
      </c>
      <c r="P43" s="329">
        <f>SUM(P38:P40)</f>
        <v>0</v>
      </c>
      <c r="Q43" s="367">
        <f>SUM(Q38:Q42)</f>
        <v>37</v>
      </c>
      <c r="R43" s="368">
        <f>SUM(R38:R42)</f>
        <v>0</v>
      </c>
      <c r="S43" s="329">
        <f>SUM(S38:S42)</f>
        <v>37</v>
      </c>
      <c r="T43" s="367">
        <f>SUM(T38:T40)</f>
        <v>43</v>
      </c>
      <c r="U43" s="368">
        <f>SUM(U38:U40)</f>
        <v>54</v>
      </c>
      <c r="V43" s="329">
        <f>SUM(V38:V40)</f>
        <v>97</v>
      </c>
      <c r="W43" s="367">
        <f>SUM(W38:W40)</f>
        <v>0</v>
      </c>
      <c r="X43" s="369">
        <f>SUM(X38:X40)</f>
        <v>0</v>
      </c>
      <c r="Y43" s="370">
        <f>SUM(Y38:Y39)</f>
        <v>0</v>
      </c>
      <c r="Z43" s="329">
        <f t="shared" si="7"/>
        <v>0</v>
      </c>
    </row>
    <row r="44" spans="1:26" s="195" customFormat="1" ht="15.75">
      <c r="A44" s="294" t="s">
        <v>5</v>
      </c>
      <c r="B44" s="371" t="s">
        <v>23</v>
      </c>
      <c r="C44" s="372"/>
      <c r="D44" s="354"/>
      <c r="E44" s="355"/>
      <c r="F44" s="356"/>
      <c r="G44" s="357"/>
      <c r="H44" s="320"/>
      <c r="I44" s="340"/>
      <c r="J44" s="357"/>
      <c r="K44" s="357"/>
      <c r="L44" s="357"/>
      <c r="M44" s="373"/>
      <c r="N44" s="374"/>
      <c r="O44" s="360"/>
      <c r="P44" s="329"/>
      <c r="Q44" s="355"/>
      <c r="R44" s="360"/>
      <c r="S44" s="362"/>
      <c r="T44" s="359"/>
      <c r="U44" s="360"/>
      <c r="V44" s="329"/>
      <c r="W44" s="355"/>
      <c r="X44" s="357"/>
      <c r="Y44" s="370"/>
      <c r="Z44" s="329">
        <f t="shared" si="7"/>
        <v>0</v>
      </c>
    </row>
    <row r="45" spans="1:26" s="195" customFormat="1" ht="15.75">
      <c r="A45" s="332" t="s">
        <v>9</v>
      </c>
      <c r="B45" s="337" t="s">
        <v>61</v>
      </c>
      <c r="C45" s="366"/>
      <c r="D45" s="335">
        <v>5</v>
      </c>
      <c r="E45" s="318">
        <f>D45*27</f>
        <v>135</v>
      </c>
      <c r="F45" s="319">
        <f>TRUNC((E45-SUM(K45))*0.3)</f>
        <v>33</v>
      </c>
      <c r="G45" s="319">
        <f>E45-F45-K45</f>
        <v>77</v>
      </c>
      <c r="H45" s="320"/>
      <c r="I45" s="340"/>
      <c r="J45" s="339"/>
      <c r="K45" s="339">
        <f>D45*5</f>
        <v>25</v>
      </c>
      <c r="L45" s="339"/>
      <c r="M45" s="324">
        <f>F45+G45</f>
        <v>110</v>
      </c>
      <c r="N45" s="375">
        <f>$F$45/3</f>
        <v>11</v>
      </c>
      <c r="O45" s="376">
        <f>$G$45/3</f>
        <v>25.666666666666668</v>
      </c>
      <c r="P45" s="377">
        <f>SUM(N45:O45)</f>
        <v>36.66666666666667</v>
      </c>
      <c r="Q45" s="375">
        <f>$F$45/3</f>
        <v>11</v>
      </c>
      <c r="R45" s="376">
        <f>$G$45/3</f>
        <v>25.666666666666668</v>
      </c>
      <c r="S45" s="329">
        <f>SUM(Q45:R45)</f>
        <v>36.66666666666667</v>
      </c>
      <c r="T45" s="375">
        <f>$F$45/3</f>
        <v>11</v>
      </c>
      <c r="U45" s="378">
        <f>$G$45/3</f>
        <v>25.666666666666668</v>
      </c>
      <c r="V45" s="377">
        <f>SUM(T45:U45)</f>
        <v>36.66666666666667</v>
      </c>
      <c r="W45" s="328"/>
      <c r="X45" s="330"/>
      <c r="Y45" s="331"/>
      <c r="Z45" s="329">
        <f t="shared" si="7"/>
        <v>0</v>
      </c>
    </row>
    <row r="46" spans="1:26" s="195" customFormat="1" ht="30">
      <c r="A46" s="332" t="s">
        <v>22</v>
      </c>
      <c r="B46" s="337" t="s">
        <v>68</v>
      </c>
      <c r="C46" s="366"/>
      <c r="D46" s="335">
        <v>1</v>
      </c>
      <c r="E46" s="318">
        <f>D46*27</f>
        <v>27</v>
      </c>
      <c r="F46" s="319">
        <f>TRUNC((E46-SUM(K46))*0.3)</f>
        <v>6</v>
      </c>
      <c r="G46" s="319">
        <f>E46-F46-K46</f>
        <v>16</v>
      </c>
      <c r="H46" s="320">
        <f>G46-I46</f>
        <v>11</v>
      </c>
      <c r="I46" s="340">
        <f>ROUND(G46*0.3,0)</f>
        <v>5</v>
      </c>
      <c r="J46" s="339">
        <v>4</v>
      </c>
      <c r="K46" s="339">
        <f>D46*5</f>
        <v>5</v>
      </c>
      <c r="L46" s="339">
        <v>2</v>
      </c>
      <c r="M46" s="324">
        <f>F46+G46</f>
        <v>22</v>
      </c>
      <c r="N46" s="375"/>
      <c r="O46" s="378"/>
      <c r="P46" s="329">
        <f>SUM(N46:O46)</f>
        <v>0</v>
      </c>
      <c r="Q46" s="328">
        <f>F46</f>
        <v>6</v>
      </c>
      <c r="R46" s="326">
        <f>G46</f>
        <v>16</v>
      </c>
      <c r="S46" s="329">
        <f>SUM(Q46:R46)</f>
        <v>22</v>
      </c>
      <c r="T46" s="325"/>
      <c r="U46" s="326"/>
      <c r="V46" s="329">
        <f>SUM(T46:U46)</f>
        <v>0</v>
      </c>
      <c r="W46" s="328"/>
      <c r="X46" s="330"/>
      <c r="Y46" s="331"/>
      <c r="Z46" s="329">
        <f t="shared" si="7"/>
        <v>0</v>
      </c>
    </row>
    <row r="47" spans="1:26" s="195" customFormat="1" ht="16.5" thickBot="1">
      <c r="A47" s="341"/>
      <c r="B47" s="342" t="s">
        <v>42</v>
      </c>
      <c r="C47" s="343"/>
      <c r="D47" s="379">
        <f>SUM(D45:D46)</f>
        <v>6</v>
      </c>
      <c r="E47" s="380">
        <f aca="true" t="shared" si="13" ref="E47:M47">SUM(E45:E46)</f>
        <v>162</v>
      </c>
      <c r="F47" s="380">
        <f t="shared" si="13"/>
        <v>39</v>
      </c>
      <c r="G47" s="380">
        <f t="shared" si="13"/>
        <v>93</v>
      </c>
      <c r="H47" s="381">
        <f t="shared" si="13"/>
        <v>11</v>
      </c>
      <c r="I47" s="382">
        <f t="shared" si="13"/>
        <v>5</v>
      </c>
      <c r="J47" s="380">
        <f t="shared" si="13"/>
        <v>4</v>
      </c>
      <c r="K47" s="380">
        <f t="shared" si="13"/>
        <v>30</v>
      </c>
      <c r="L47" s="380">
        <f t="shared" si="13"/>
        <v>2</v>
      </c>
      <c r="M47" s="383">
        <f t="shared" si="13"/>
        <v>132</v>
      </c>
      <c r="N47" s="384">
        <f aca="true" t="shared" si="14" ref="N47:S47">SUM(N45:N46)</f>
        <v>11</v>
      </c>
      <c r="O47" s="385">
        <f t="shared" si="14"/>
        <v>25.666666666666668</v>
      </c>
      <c r="P47" s="386">
        <f t="shared" si="14"/>
        <v>36.66666666666667</v>
      </c>
      <c r="Q47" s="384">
        <f t="shared" si="14"/>
        <v>17</v>
      </c>
      <c r="R47" s="385">
        <f t="shared" si="14"/>
        <v>41.66666666666667</v>
      </c>
      <c r="S47" s="387">
        <f t="shared" si="14"/>
        <v>58.66666666666667</v>
      </c>
      <c r="T47" s="384">
        <f aca="true" t="shared" si="15" ref="T47:Y47">SUM(T44:T46)</f>
        <v>11</v>
      </c>
      <c r="U47" s="388">
        <f t="shared" si="15"/>
        <v>25.666666666666668</v>
      </c>
      <c r="V47" s="386">
        <f t="shared" si="15"/>
        <v>36.66666666666667</v>
      </c>
      <c r="W47" s="384">
        <f t="shared" si="15"/>
        <v>0</v>
      </c>
      <c r="X47" s="389">
        <f t="shared" si="15"/>
        <v>0</v>
      </c>
      <c r="Y47" s="390">
        <f t="shared" si="15"/>
        <v>0</v>
      </c>
      <c r="Z47" s="387">
        <f t="shared" si="7"/>
        <v>0</v>
      </c>
    </row>
    <row r="48" spans="1:26" s="195" customFormat="1" ht="16.5" thickBot="1">
      <c r="A48" s="294"/>
      <c r="B48" s="391" t="s">
        <v>21</v>
      </c>
      <c r="C48" s="392"/>
      <c r="D48" s="393">
        <f aca="true" t="shared" si="16" ref="D48:M48">D36+D43+D47</f>
        <v>110</v>
      </c>
      <c r="E48" s="393">
        <f>E36+E43+E47</f>
        <v>2970</v>
      </c>
      <c r="F48" s="393">
        <f t="shared" si="16"/>
        <v>655</v>
      </c>
      <c r="G48" s="393">
        <f t="shared" si="16"/>
        <v>1765</v>
      </c>
      <c r="H48" s="394">
        <f t="shared" si="16"/>
        <v>1030</v>
      </c>
      <c r="I48" s="395">
        <f>I36+I43+I47</f>
        <v>658</v>
      </c>
      <c r="J48" s="393">
        <f t="shared" si="16"/>
        <v>68</v>
      </c>
      <c r="K48" s="393">
        <f t="shared" si="16"/>
        <v>550</v>
      </c>
      <c r="L48" s="393">
        <f t="shared" si="16"/>
        <v>48</v>
      </c>
      <c r="M48" s="396">
        <f t="shared" si="16"/>
        <v>2200</v>
      </c>
      <c r="N48" s="396">
        <f>SUM(N36,N43,N47)</f>
        <v>221</v>
      </c>
      <c r="O48" s="396">
        <f>SUM(O47,O43,O36)</f>
        <v>409.6666666666667</v>
      </c>
      <c r="P48" s="396">
        <f>SUM(P36,P43,P47)</f>
        <v>630.6666666666666</v>
      </c>
      <c r="Q48" s="396">
        <f>SUM(Q36,Q43,Q47)</f>
        <v>238</v>
      </c>
      <c r="R48" s="396">
        <f>SUM(R47,R43,R36)</f>
        <v>344.6666666666667</v>
      </c>
      <c r="S48" s="396">
        <f>SUM(S36,S43,S47)</f>
        <v>582.6666666666666</v>
      </c>
      <c r="T48" s="396">
        <f>SUM(T36,T43,T47)</f>
        <v>210</v>
      </c>
      <c r="U48" s="396">
        <f>SUM(U47,U43,U36)</f>
        <v>340.6666666666667</v>
      </c>
      <c r="V48" s="396">
        <f>SUM(V36,V43,V47)</f>
        <v>550.6666666666666</v>
      </c>
      <c r="W48" s="396">
        <f>SUM(W36,W43,W47)</f>
        <v>0</v>
      </c>
      <c r="X48" s="396">
        <f>SUM(X47,X43,X36)</f>
        <v>0</v>
      </c>
      <c r="Y48" s="395">
        <f>SUM(Y36,Y43,Y47)</f>
        <v>220</v>
      </c>
      <c r="Z48" s="397">
        <f t="shared" si="7"/>
        <v>220</v>
      </c>
    </row>
    <row r="49" spans="1:26" s="195" customFormat="1" ht="16.5" thickBot="1">
      <c r="A49" s="294"/>
      <c r="B49" s="391"/>
      <c r="C49" s="398"/>
      <c r="D49" s="399"/>
      <c r="E49" s="400"/>
      <c r="F49" s="401"/>
      <c r="G49" s="401"/>
      <c r="H49" s="402"/>
      <c r="I49" s="403"/>
      <c r="J49" s="401"/>
      <c r="K49" s="401"/>
      <c r="L49" s="401"/>
      <c r="M49" s="404"/>
      <c r="N49" s="546">
        <f>P48/20</f>
        <v>31.53333333333333</v>
      </c>
      <c r="O49" s="547"/>
      <c r="P49" s="547"/>
      <c r="Q49" s="546">
        <f>S48/20</f>
        <v>29.133333333333333</v>
      </c>
      <c r="R49" s="547"/>
      <c r="S49" s="547"/>
      <c r="T49" s="530">
        <f>V48/20</f>
        <v>27.53333333333333</v>
      </c>
      <c r="U49" s="531"/>
      <c r="V49" s="533"/>
      <c r="W49" s="530">
        <f>Z48/16</f>
        <v>13.75</v>
      </c>
      <c r="X49" s="531"/>
      <c r="Y49" s="532"/>
      <c r="Z49" s="533"/>
    </row>
    <row r="50" spans="1:26" s="195" customFormat="1" ht="16.5" thickBot="1">
      <c r="A50" s="405" t="s">
        <v>5</v>
      </c>
      <c r="B50" s="406"/>
      <c r="C50" s="407"/>
      <c r="D50" s="408"/>
      <c r="E50" s="409"/>
      <c r="F50" s="410"/>
      <c r="G50" s="410"/>
      <c r="H50" s="411"/>
      <c r="I50" s="412"/>
      <c r="J50" s="410"/>
      <c r="K50" s="413">
        <f>K48/E48</f>
        <v>0.18518518518518517</v>
      </c>
      <c r="L50" s="410"/>
      <c r="M50" s="414"/>
      <c r="N50" s="415"/>
      <c r="O50" s="416"/>
      <c r="P50" s="417"/>
      <c r="Q50" s="417"/>
      <c r="R50" s="417"/>
      <c r="S50" s="418"/>
      <c r="T50" s="419"/>
      <c r="U50" s="416"/>
      <c r="V50" s="417"/>
      <c r="W50" s="417"/>
      <c r="X50" s="417"/>
      <c r="Y50" s="420"/>
      <c r="Z50" s="418"/>
    </row>
    <row r="52" spans="1:32" ht="15">
      <c r="A52" s="29" t="s">
        <v>80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5">
      <c r="A53" s="71" t="s">
        <v>54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72"/>
      <c r="O53" s="72"/>
      <c r="P53" s="72"/>
      <c r="Q53" s="72"/>
      <c r="R53" s="72"/>
      <c r="S53" s="69"/>
      <c r="T53" s="69"/>
      <c r="U53" s="69"/>
      <c r="V53" s="69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5">
      <c r="A54" s="73" t="s">
        <v>55</v>
      </c>
      <c r="B54" s="71"/>
      <c r="C54" s="7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72"/>
      <c r="O54" s="72"/>
      <c r="P54" s="72"/>
      <c r="Q54" s="72"/>
      <c r="R54" s="72"/>
      <c r="S54" s="72"/>
      <c r="T54" s="69"/>
      <c r="U54" s="69"/>
      <c r="V54" s="69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5">
      <c r="A55" s="74" t="s">
        <v>56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5"/>
      <c r="O55" s="75"/>
      <c r="P55" s="75"/>
      <c r="Q55" s="75"/>
      <c r="R55" s="75"/>
      <c r="S55" s="75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</sheetData>
  <sheetProtection/>
  <mergeCells count="37">
    <mergeCell ref="W20:Z20"/>
    <mergeCell ref="E20:E22"/>
    <mergeCell ref="N49:P49"/>
    <mergeCell ref="Q49:S49"/>
    <mergeCell ref="Y21:Y22"/>
    <mergeCell ref="T21:T22"/>
    <mergeCell ref="U21:U22"/>
    <mergeCell ref="P21:P22"/>
    <mergeCell ref="Q21:Q22"/>
    <mergeCell ref="T49:V49"/>
    <mergeCell ref="W49:Z49"/>
    <mergeCell ref="R21:R22"/>
    <mergeCell ref="S21:S22"/>
    <mergeCell ref="X21:X22"/>
    <mergeCell ref="Z21:Z22"/>
    <mergeCell ref="V21:V22"/>
    <mergeCell ref="W21:W22"/>
    <mergeCell ref="A19:A22"/>
    <mergeCell ref="B19:B22"/>
    <mergeCell ref="D19:M19"/>
    <mergeCell ref="N19:S19"/>
    <mergeCell ref="N21:N22"/>
    <mergeCell ref="O21:O22"/>
    <mergeCell ref="F21:G21"/>
    <mergeCell ref="J21:J22"/>
    <mergeCell ref="K21:K22"/>
    <mergeCell ref="I21:I22"/>
    <mergeCell ref="A8:Z8"/>
    <mergeCell ref="A7:Z7"/>
    <mergeCell ref="T19:Z19"/>
    <mergeCell ref="D20:D22"/>
    <mergeCell ref="F20:M20"/>
    <mergeCell ref="N20:P20"/>
    <mergeCell ref="Q20:S20"/>
    <mergeCell ref="T20:V20"/>
    <mergeCell ref="L21:L22"/>
    <mergeCell ref="M21:M22"/>
  </mergeCells>
  <conditionalFormatting sqref="N49:Z49">
    <cfRule type="cellIs" priority="1" dxfId="1" operator="greaterThan" stopIfTrue="1">
      <formula>35</formula>
    </cfRule>
  </conditionalFormatting>
  <printOptions/>
  <pageMargins left="0.25" right="0.25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statybininku 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VSM</dc:creator>
  <cp:keywords/>
  <dc:description/>
  <cp:lastModifiedBy>Lilija</cp:lastModifiedBy>
  <cp:lastPrinted>2018-10-03T07:20:59Z</cp:lastPrinted>
  <dcterms:created xsi:type="dcterms:W3CDTF">2004-08-23T11:37:28Z</dcterms:created>
  <dcterms:modified xsi:type="dcterms:W3CDTF">2018-10-12T09:40:10Z</dcterms:modified>
  <cp:category/>
  <cp:version/>
  <cp:contentType/>
  <cp:contentStatus/>
</cp:coreProperties>
</file>